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Ismahan\Desktop\"/>
    </mc:Choice>
  </mc:AlternateContent>
  <xr:revisionPtr revIDLastSave="0" documentId="8_{7F057E00-A07C-4514-B8F5-5234B32D5F8A}" xr6:coauthVersionLast="47" xr6:coauthVersionMax="47" xr10:uidLastSave="{00000000-0000-0000-0000-000000000000}"/>
  <bookViews>
    <workbookView xWindow="-110" yWindow="-110" windowWidth="19420" windowHeight="10300" activeTab="1" xr2:uid="{4ECB730B-CA54-4B23-9653-1433FFECCBFF}"/>
  </bookViews>
  <sheets>
    <sheet name="Question 1(a)" sheetId="5" r:id="rId1"/>
    <sheet name="Question 1(b)" sheetId="6" r:id="rId2"/>
    <sheet name="Question 2" sheetId="4" r:id="rId3"/>
    <sheet name="Question 3" sheetId="3" r:id="rId4"/>
    <sheet name="Question 4" sheetId="1" r:id="rId5"/>
  </sheets>
  <definedNames>
    <definedName name="OLE_LINK1" localSheetId="0">'Question 1(a)'!$A$2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5" i="1" l="1"/>
  <c r="H4" i="1"/>
  <c r="H3" i="1"/>
  <c r="G43" i="1"/>
  <c r="N25" i="1"/>
  <c r="N24" i="1"/>
  <c r="M5" i="1"/>
  <c r="F21" i="6"/>
  <c r="F22" i="6" s="1"/>
  <c r="E21" i="6"/>
  <c r="E25" i="6" s="1"/>
  <c r="E20" i="6"/>
  <c r="E22" i="6" s="1"/>
  <c r="F25" i="6" l="1"/>
  <c r="E27" i="6" s="1"/>
  <c r="F24" i="4"/>
  <c r="E23" i="4"/>
  <c r="D23" i="4"/>
  <c r="E22" i="4"/>
  <c r="E24" i="4" s="1"/>
  <c r="D22" i="4"/>
  <c r="D24" i="4" s="1"/>
  <c r="C12" i="1"/>
  <c r="C13" i="1" s="1"/>
  <c r="K6" i="1"/>
  <c r="L5" i="1"/>
  <c r="L6" i="1" s="1"/>
  <c r="J6" i="1"/>
  <c r="C28" i="1" s="1"/>
  <c r="I6" i="1"/>
  <c r="E6" i="1"/>
  <c r="D6" i="1"/>
  <c r="D8" i="1" s="1"/>
  <c r="G5" i="1"/>
  <c r="G4" i="1"/>
  <c r="M4" i="1" s="1"/>
  <c r="G3" i="1"/>
  <c r="M3" i="1" s="1"/>
  <c r="F4" i="1"/>
  <c r="F3" i="1"/>
  <c r="C81" i="3"/>
  <c r="C80" i="3"/>
  <c r="C82" i="3" s="1"/>
  <c r="C76" i="3"/>
  <c r="C75" i="3"/>
  <c r="C77" i="3" s="1"/>
  <c r="C78" i="3" s="1"/>
  <c r="C69" i="3"/>
  <c r="C71" i="3" s="1"/>
  <c r="C72" i="3" s="1"/>
  <c r="C64" i="3"/>
  <c r="C63" i="3"/>
  <c r="C65" i="3" s="1"/>
  <c r="C66" i="3" s="1"/>
  <c r="K10" i="3"/>
  <c r="C59" i="3"/>
  <c r="C58" i="3"/>
  <c r="C60" i="3" s="1"/>
  <c r="C54" i="3"/>
  <c r="C44" i="3"/>
  <c r="C53" i="3"/>
  <c r="C55" i="3" s="1"/>
  <c r="C56" i="3" s="1"/>
  <c r="C48" i="3"/>
  <c r="C50" i="3" s="1"/>
  <c r="C49" i="3"/>
  <c r="J8" i="3"/>
  <c r="K8" i="3"/>
  <c r="C43" i="3"/>
  <c r="C45" i="3" s="1"/>
  <c r="C46" i="3" s="1"/>
  <c r="C38" i="3"/>
  <c r="C37" i="3"/>
  <c r="C39" i="3" s="1"/>
  <c r="C40" i="3" s="1"/>
  <c r="D35" i="1" l="1"/>
  <c r="D33" i="1"/>
  <c r="G25" i="6"/>
  <c r="E28" i="6" s="1"/>
  <c r="C37" i="1"/>
  <c r="K24" i="1"/>
  <c r="C47" i="1"/>
  <c r="K28" i="1"/>
  <c r="N26" i="1"/>
  <c r="L24" i="1"/>
  <c r="L28" i="1"/>
  <c r="C46" i="1"/>
  <c r="E8" i="1"/>
  <c r="L36" i="1"/>
  <c r="C43" i="1"/>
  <c r="C44" i="1"/>
  <c r="C27" i="1"/>
  <c r="D28" i="1" s="1"/>
  <c r="H6" i="1"/>
  <c r="C30" i="3"/>
  <c r="D14" i="3"/>
  <c r="K11" i="3"/>
  <c r="K12" i="3"/>
  <c r="M12" i="3" s="1"/>
  <c r="J12" i="3"/>
  <c r="K9" i="3"/>
  <c r="M9" i="3" s="1"/>
  <c r="J9" i="3"/>
  <c r="M11" i="3"/>
  <c r="M10" i="3"/>
  <c r="M8" i="3"/>
  <c r="K7" i="3"/>
  <c r="M7" i="3" s="1"/>
  <c r="J6" i="3"/>
  <c r="J5" i="3"/>
  <c r="K15" i="3"/>
  <c r="D25" i="1" l="1"/>
  <c r="L37" i="1"/>
  <c r="L38" i="1" s="1"/>
  <c r="D29" i="1"/>
  <c r="K31" i="1" s="1"/>
  <c r="K14" i="3"/>
  <c r="J14" i="3"/>
  <c r="J16" i="3" s="1"/>
  <c r="M16" i="3"/>
  <c r="C24" i="3" s="1"/>
  <c r="O13" i="3" l="1"/>
  <c r="O16" i="3" s="1"/>
  <c r="D30" i="1"/>
  <c r="L31" i="1" s="1"/>
  <c r="K16" i="3"/>
  <c r="D15" i="3" s="1"/>
  <c r="C17" i="1"/>
  <c r="C18" i="1"/>
  <c r="C19" i="1"/>
  <c r="D16" i="3" l="1"/>
  <c r="D17" i="3" s="1"/>
  <c r="D19" i="3"/>
  <c r="C16" i="1"/>
  <c r="C20" i="1" s="1"/>
  <c r="C21" i="3" l="1"/>
  <c r="C23" i="3" s="1"/>
  <c r="C27" i="3"/>
  <c r="C25" i="3"/>
  <c r="C28" i="3"/>
  <c r="C29" i="3" s="1"/>
  <c r="C31" i="3" s="1"/>
  <c r="C32" i="3" s="1"/>
  <c r="C36" i="1"/>
  <c r="D38" i="1" s="1"/>
  <c r="D39" i="1" s="1"/>
  <c r="D40" i="1" l="1"/>
  <c r="E43" i="1"/>
  <c r="F43" i="1" s="1"/>
  <c r="E46" i="1"/>
  <c r="F46" i="1" s="1"/>
  <c r="G46" i="1" s="1"/>
  <c r="L25" i="1" s="1"/>
  <c r="L26" i="1" s="1"/>
  <c r="L29" i="1" s="1"/>
  <c r="L30" i="1" s="1"/>
  <c r="L32" i="1" s="1"/>
  <c r="L33" i="1" s="1"/>
  <c r="F48" i="1" l="1"/>
  <c r="G48" i="1" l="1"/>
  <c r="K25" i="1"/>
  <c r="K26" i="1" s="1"/>
  <c r="K29" i="1" s="1"/>
  <c r="K30" i="1" s="1"/>
  <c r="K32" i="1" s="1"/>
  <c r="K33" i="1" s="1"/>
</calcChain>
</file>

<file path=xl/sharedStrings.xml><?xml version="1.0" encoding="utf-8"?>
<sst xmlns="http://schemas.openxmlformats.org/spreadsheetml/2006/main" count="196" uniqueCount="150">
  <si>
    <t>Goodwill</t>
  </si>
  <si>
    <t>Tax Value</t>
  </si>
  <si>
    <t>FMV</t>
  </si>
  <si>
    <t>Liabilities</t>
  </si>
  <si>
    <t>New Debt</t>
  </si>
  <si>
    <t>Assumed Debt</t>
  </si>
  <si>
    <t>Preferred Shares</t>
  </si>
  <si>
    <t>Common Shares</t>
  </si>
  <si>
    <t>Lower Limit</t>
  </si>
  <si>
    <t>Upper Limit</t>
  </si>
  <si>
    <t>Elected Price Chosen</t>
  </si>
  <si>
    <t>Elected Transfer Price Options</t>
  </si>
  <si>
    <t>UCC</t>
  </si>
  <si>
    <t xml:space="preserve">ACB of shares received as consideration: </t>
  </si>
  <si>
    <t>PUC of shares received as consideration:</t>
  </si>
  <si>
    <t xml:space="preserve">Elected transfer price </t>
  </si>
  <si>
    <t>Redemption Amount</t>
  </si>
  <si>
    <t>Less: ACB</t>
  </si>
  <si>
    <t>FMV of the property at time of transfer</t>
  </si>
  <si>
    <t>Elected amount</t>
  </si>
  <si>
    <t>PUC Reduction</t>
  </si>
  <si>
    <t>PUC</t>
  </si>
  <si>
    <t>Cash</t>
  </si>
  <si>
    <t>Accounts receivable</t>
  </si>
  <si>
    <t>Leasehold improvements</t>
  </si>
  <si>
    <t>Office equipment</t>
  </si>
  <si>
    <t>Consideration</t>
  </si>
  <si>
    <t>Cost</t>
  </si>
  <si>
    <t>Income Generated</t>
  </si>
  <si>
    <t>ABI</t>
  </si>
  <si>
    <t>AII</t>
  </si>
  <si>
    <t>RDTOH</t>
  </si>
  <si>
    <t xml:space="preserve">Cash </t>
  </si>
  <si>
    <t xml:space="preserve">Inventory </t>
  </si>
  <si>
    <t>Land</t>
  </si>
  <si>
    <t>Building</t>
  </si>
  <si>
    <t>Equipment</t>
  </si>
  <si>
    <t>Marketable Securities</t>
  </si>
  <si>
    <t xml:space="preserve">Liabilities </t>
  </si>
  <si>
    <t>Dividend Refund</t>
  </si>
  <si>
    <t>Funds to distribute</t>
  </si>
  <si>
    <t xml:space="preserve">Funds available for distribution </t>
  </si>
  <si>
    <t xml:space="preserve">Less: Capital dividend </t>
  </si>
  <si>
    <t>Client list</t>
  </si>
  <si>
    <t>Assets and Liabilities</t>
  </si>
  <si>
    <t>Capital Dividend Account</t>
  </si>
  <si>
    <t xml:space="preserve">Opening balance </t>
  </si>
  <si>
    <t>Actual or Deemed Proceeds</t>
  </si>
  <si>
    <t>Dividend required to receive full RDTOH balance</t>
  </si>
  <si>
    <t>Income Taxes</t>
  </si>
  <si>
    <t xml:space="preserve">Less: Paid-up capital </t>
  </si>
  <si>
    <t>Deemed taxable dividend</t>
  </si>
  <si>
    <t>Deemed dividend</t>
  </si>
  <si>
    <t>Procceds</t>
  </si>
  <si>
    <t>Less: Deemed dividend</t>
  </si>
  <si>
    <t xml:space="preserve">Adjusted proceeds </t>
  </si>
  <si>
    <t>Adjusted cost base</t>
  </si>
  <si>
    <t>Capital gain</t>
  </si>
  <si>
    <t>Taxable capital gain</t>
  </si>
  <si>
    <t>Proceeds</t>
  </si>
  <si>
    <t>Notes</t>
  </si>
  <si>
    <t>Land:</t>
  </si>
  <si>
    <t>Building:</t>
  </si>
  <si>
    <t>Capital gain (loss)</t>
  </si>
  <si>
    <t>Undepreciated capital cost</t>
  </si>
  <si>
    <t>Recapture</t>
  </si>
  <si>
    <t>Equipment:</t>
  </si>
  <si>
    <t>Marketable securities:</t>
  </si>
  <si>
    <t>Goodwill:</t>
  </si>
  <si>
    <t>Client list:</t>
  </si>
  <si>
    <t>Non-section 85 transfers:</t>
  </si>
  <si>
    <t>Consideration received</t>
  </si>
  <si>
    <t>Account</t>
  </si>
  <si>
    <t>Allocation to non-share consideration:</t>
  </si>
  <si>
    <t>Accrued Gain in Assets</t>
  </si>
  <si>
    <t>Section 85 transfers:</t>
  </si>
  <si>
    <t>Allocation to preferred shares</t>
  </si>
  <si>
    <t>Allocation to common shares</t>
  </si>
  <si>
    <t>Less: deemed dividend</t>
  </si>
  <si>
    <t>PUC after reduction</t>
  </si>
  <si>
    <t>Redemption amount</t>
  </si>
  <si>
    <t>Proceeds of disposition</t>
  </si>
  <si>
    <t>Deferred gain</t>
  </si>
  <si>
    <t xml:space="preserve">Legal stated capital before reduction: </t>
  </si>
  <si>
    <t xml:space="preserve">S.85(2.1) reduction in PUC: </t>
  </si>
  <si>
    <t>Increase in legal stated capital</t>
  </si>
  <si>
    <t xml:space="preserve">Elected amount </t>
  </si>
  <si>
    <t xml:space="preserve">Excess, if any </t>
  </si>
  <si>
    <t xml:space="preserve">Less: non-share consideration </t>
  </si>
  <si>
    <t>PUC reduction</t>
  </si>
  <si>
    <t xml:space="preserve">Taxable PUC after reduction </t>
  </si>
  <si>
    <t>Preferred shares</t>
  </si>
  <si>
    <t>Common shares</t>
  </si>
  <si>
    <t>Independent Canadian -Controlled Private Corporations (CCPC)</t>
  </si>
  <si>
    <t>Corporation 1</t>
  </si>
  <si>
    <t>Corporation 2</t>
  </si>
  <si>
    <t>Corporation 3</t>
  </si>
  <si>
    <t>Land and buildings used in an active business carried on in Canada</t>
  </si>
  <si>
    <t>Shares (45% of issued shares) of Janna Ltd., a small business corporation</t>
  </si>
  <si>
    <t>Equipment used in an active business carried on in Canada</t>
  </si>
  <si>
    <t>Shares (&lt; 1% of issued shares) of Jonathan Ltd., a public corporation</t>
  </si>
  <si>
    <t>Term deposits</t>
  </si>
  <si>
    <t>Shares of Ethan Ltd., a wholly owned small business corporation</t>
  </si>
  <si>
    <t xml:space="preserve">Criteria </t>
  </si>
  <si>
    <t xml:space="preserve"> SBC Test</t>
  </si>
  <si>
    <t xml:space="preserve"> Owned by </t>
  </si>
  <si>
    <t xml:space="preserve">Corporation </t>
  </si>
  <si>
    <t xml:space="preserve">i) Individual </t>
  </si>
  <si>
    <t xml:space="preserve">i) CCPC and </t>
  </si>
  <si>
    <t xml:space="preserve">ii) The individual's spouse, or </t>
  </si>
  <si>
    <t xml:space="preserve">ii) All or substantially all (90%) of the FMV of assets were: </t>
  </si>
  <si>
    <t xml:space="preserve">iii) A partnership related to the individual </t>
  </si>
  <si>
    <t xml:space="preserve">*Used principally in the active business carried on primarily (&gt;50%) in Canada;
</t>
  </si>
  <si>
    <t xml:space="preserve">*shares or debt of a SBC that was connected; or
</t>
  </si>
  <si>
    <t>*a combination of (a) and (b).</t>
  </si>
  <si>
    <t>Co. 1</t>
  </si>
  <si>
    <t>Co. 2</t>
  </si>
  <si>
    <t>Co. 3</t>
  </si>
  <si>
    <t xml:space="preserve">Principally in the active business </t>
  </si>
  <si>
    <t xml:space="preserve">Shares or debt of SBC was connected </t>
  </si>
  <si>
    <t xml:space="preserve">&gt;90% of FMV </t>
  </si>
  <si>
    <t xml:space="preserve">Total of active business </t>
  </si>
  <si>
    <t xml:space="preserve">Solution </t>
  </si>
  <si>
    <t>Corporations 1 and 2 satisfy the conditions in the definitions of a SBC.</t>
  </si>
  <si>
    <t xml:space="preserve">Corporation 1: </t>
  </si>
  <si>
    <t xml:space="preserve">Owned by an individual, it's a CCPC. &gt; 90% of FMV of assets was used in the active business carried and shares of a SBC is connected. </t>
  </si>
  <si>
    <t xml:space="preserve">Corporation 3: </t>
  </si>
  <si>
    <t xml:space="preserve">Although shares of a connected SBC is 60%, 40% of assets is in the term deposit and does not meet the requirement for the 90% rule </t>
  </si>
  <si>
    <t>Principal</t>
  </si>
  <si>
    <t>Prescribed interest rate (an)</t>
  </si>
  <si>
    <t>#Days in a year</t>
  </si>
  <si>
    <t>Date of agreement</t>
  </si>
  <si>
    <t>Taxation Year</t>
  </si>
  <si>
    <t>2020 Year end</t>
  </si>
  <si>
    <t>Income Inclusion (Principal)</t>
  </si>
  <si>
    <t>2021 Year end</t>
  </si>
  <si>
    <t>Income Inclusion (Interest)</t>
  </si>
  <si>
    <t>Date of first installment</t>
  </si>
  <si>
    <t>Total</t>
  </si>
  <si>
    <t>TOTAL</t>
  </si>
  <si>
    <t>Total Interest Benefits</t>
  </si>
  <si>
    <t>Either</t>
  </si>
  <si>
    <t>or</t>
  </si>
  <si>
    <t>Check</t>
  </si>
  <si>
    <t>Assets owned by the corporation following the transfer:</t>
  </si>
  <si>
    <t xml:space="preserve">Leasehold improvements - the ACB is equal to the elected amount: 6,000. </t>
  </si>
  <si>
    <t>Office equipment - the ACB is equal to the elected amount: 9,000.</t>
  </si>
  <si>
    <t>Cash - the ACB is equal to the fair market value of the consideration: 5,000.</t>
  </si>
  <si>
    <t>Goodwill - the ACB is equal to the elected amount: 1. The capital cost/UCC will be 0.75.</t>
  </si>
  <si>
    <t>Accounts receivable - the ACB is equal to the face value: 15,000.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</si>
</sst>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quot;$&quot;* #,##0.00_-;_-&quot;$&quot;* &quot;-&quot;??_-;_-@_-"/>
    <numFmt numFmtId="43" formatCode="_-* #,##0.00_-;\-* #,##0.00_-;_-* &quot;-&quot;??_-;_-@_-"/>
    <numFmt numFmtId="164" formatCode="_(* #,##0_);_(* \(#,##0\);_(* &quot;-&quot;_);_(@_)"/>
    <numFmt numFmtId="165" formatCode="0.0000%"/>
    <numFmt numFmtId="166" formatCode="_-&quot;$&quot;* #,##0_-;\-&quot;$&quot;* #,##0_-;_-&quot;$&quot;* &quot;-&quot;??_-;_-@_-"/>
  </numFmts>
  <fonts count="17" x14ac:knownFonts="1">
    <font>
      <sz val="11"/>
      <color theme="1"/>
      <name val="Calibri"/>
      <family val="2"/>
      <scheme val="minor"/>
    </font>
    <font>
      <sz val="11"/>
      <color theme="1"/>
      <name val="Calibri"/>
      <family val="2"/>
      <scheme val="minor"/>
    </font>
    <font>
      <sz val="11"/>
      <color theme="0"/>
      <name val="Calibri"/>
      <family val="2"/>
      <scheme val="minor"/>
    </font>
    <font>
      <b/>
      <sz val="11"/>
      <name val="Calibri"/>
      <family val="2"/>
      <scheme val="minor"/>
    </font>
    <font>
      <sz val="11"/>
      <name val="Calibri"/>
      <family val="2"/>
      <scheme val="minor"/>
    </font>
    <font>
      <b/>
      <sz val="11"/>
      <color theme="0"/>
      <name val="Calibri"/>
      <family val="2"/>
      <scheme val="minor"/>
    </font>
    <font>
      <u/>
      <sz val="11"/>
      <name val="Calibri"/>
      <family val="2"/>
      <scheme val="minor"/>
    </font>
    <font>
      <b/>
      <u val="doubleAccounting"/>
      <sz val="11"/>
      <color theme="0"/>
      <name val="Calibri"/>
      <family val="2"/>
      <scheme val="minor"/>
    </font>
    <font>
      <u val="singleAccounting"/>
      <sz val="11"/>
      <name val="Calibri"/>
      <family val="2"/>
      <scheme val="minor"/>
    </font>
    <font>
      <u val="doubleAccounting"/>
      <sz val="11"/>
      <color theme="0"/>
      <name val="Calibri"/>
      <family val="2"/>
      <scheme val="minor"/>
    </font>
    <font>
      <u val="doubleAccounting"/>
      <sz val="11"/>
      <name val="Calibri"/>
      <family val="2"/>
      <scheme val="minor"/>
    </font>
    <font>
      <u val="doubleAccounting"/>
      <sz val="11"/>
      <color theme="1"/>
      <name val="Calibri"/>
      <family val="2"/>
      <scheme val="minor"/>
    </font>
    <font>
      <u val="singleAccounting"/>
      <sz val="11"/>
      <color theme="1"/>
      <name val="Calibri"/>
      <family val="2"/>
      <scheme val="minor"/>
    </font>
    <font>
      <b/>
      <u val="singleAccounting"/>
      <sz val="11"/>
      <color theme="0"/>
      <name val="Calibri"/>
      <family val="2"/>
      <scheme val="minor"/>
    </font>
    <font>
      <b/>
      <sz val="11"/>
      <color theme="1"/>
      <name val="Calibri"/>
      <family val="2"/>
      <scheme val="minor"/>
    </font>
    <font>
      <b/>
      <sz val="12"/>
      <color theme="1"/>
      <name val="Calibri"/>
      <family val="2"/>
    </font>
    <font>
      <b/>
      <u/>
      <sz val="11"/>
      <color theme="1"/>
      <name val="Calibri"/>
      <family val="2"/>
      <scheme val="minor"/>
    </font>
  </fonts>
  <fills count="8">
    <fill>
      <patternFill patternType="none"/>
    </fill>
    <fill>
      <patternFill patternType="gray125"/>
    </fill>
    <fill>
      <patternFill patternType="solid">
        <fgColor theme="1"/>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3" tint="0.79998168889431442"/>
        <bgColor indexed="64"/>
      </patternFill>
    </fill>
  </fills>
  <borders count="24">
    <border>
      <left/>
      <right/>
      <top/>
      <bottom/>
      <diagonal/>
    </border>
    <border>
      <left/>
      <right/>
      <top/>
      <bottom style="thin">
        <color indexed="64"/>
      </bottom>
      <diagonal/>
    </border>
    <border>
      <left/>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126">
    <xf numFmtId="0" fontId="0" fillId="0" borderId="0" xfId="0"/>
    <xf numFmtId="164" fontId="3" fillId="0" borderId="0" xfId="0" applyNumberFormat="1" applyFont="1"/>
    <xf numFmtId="164" fontId="4" fillId="0" borderId="0" xfId="0" applyNumberFormat="1" applyFont="1"/>
    <xf numFmtId="164" fontId="4" fillId="0" borderId="0" xfId="0" applyNumberFormat="1" applyFont="1" applyAlignment="1">
      <alignment horizontal="center"/>
    </xf>
    <xf numFmtId="164" fontId="5" fillId="2" borderId="0" xfId="0" applyNumberFormat="1" applyFont="1" applyFill="1" applyAlignment="1">
      <alignment horizontal="center" vertical="center"/>
    </xf>
    <xf numFmtId="164" fontId="5" fillId="2" borderId="1" xfId="0" applyNumberFormat="1" applyFont="1" applyFill="1" applyBorder="1" applyAlignment="1">
      <alignment horizontal="center" vertical="center"/>
    </xf>
    <xf numFmtId="164" fontId="3" fillId="0" borderId="0" xfId="1" applyNumberFormat="1" applyFont="1" applyFill="1"/>
    <xf numFmtId="164" fontId="4" fillId="0" borderId="0" xfId="1" applyNumberFormat="1" applyFont="1" applyFill="1"/>
    <xf numFmtId="164" fontId="4" fillId="0" borderId="0" xfId="1" applyNumberFormat="1" applyFont="1" applyFill="1" applyAlignment="1">
      <alignment horizontal="center"/>
    </xf>
    <xf numFmtId="164" fontId="4" fillId="0" borderId="0" xfId="0" applyNumberFormat="1" applyFont="1" applyAlignment="1">
      <alignment horizontal="left" indent="1"/>
    </xf>
    <xf numFmtId="164" fontId="4" fillId="0" borderId="0" xfId="3" applyNumberFormat="1" applyFont="1" applyFill="1"/>
    <xf numFmtId="164" fontId="4" fillId="0" borderId="0" xfId="0" applyNumberFormat="1" applyFont="1" applyAlignment="1">
      <alignment horizontal="right"/>
    </xf>
    <xf numFmtId="164" fontId="4" fillId="0" borderId="0" xfId="1" applyNumberFormat="1" applyFont="1" applyFill="1" applyBorder="1"/>
    <xf numFmtId="164" fontId="4" fillId="0" borderId="0" xfId="1" applyNumberFormat="1" applyFont="1" applyFill="1" applyBorder="1" applyAlignment="1">
      <alignment horizontal="center"/>
    </xf>
    <xf numFmtId="164" fontId="0" fillId="0" borderId="0" xfId="0" applyNumberFormat="1"/>
    <xf numFmtId="164" fontId="0" fillId="0" borderId="0" xfId="1" applyNumberFormat="1" applyFont="1"/>
    <xf numFmtId="164" fontId="5" fillId="2" borderId="0" xfId="0" applyNumberFormat="1" applyFont="1" applyFill="1" applyAlignment="1">
      <alignment horizontal="center"/>
    </xf>
    <xf numFmtId="164" fontId="5" fillId="2" borderId="0" xfId="0" applyNumberFormat="1" applyFont="1" applyFill="1"/>
    <xf numFmtId="164" fontId="2" fillId="2" borderId="0" xfId="0" applyNumberFormat="1" applyFont="1" applyFill="1" applyAlignment="1">
      <alignment horizontal="right"/>
    </xf>
    <xf numFmtId="164" fontId="7" fillId="2" borderId="0" xfId="1" applyNumberFormat="1" applyFont="1" applyFill="1" applyBorder="1"/>
    <xf numFmtId="164" fontId="8" fillId="0" borderId="0" xfId="1" applyNumberFormat="1" applyFont="1" applyFill="1" applyBorder="1"/>
    <xf numFmtId="164" fontId="2" fillId="2" borderId="0" xfId="0" applyNumberFormat="1" applyFont="1" applyFill="1"/>
    <xf numFmtId="164" fontId="9" fillId="2" borderId="0" xfId="1" applyNumberFormat="1" applyFont="1" applyFill="1" applyBorder="1"/>
    <xf numFmtId="164" fontId="0" fillId="0" borderId="0" xfId="0" applyNumberFormat="1" applyAlignment="1">
      <alignment horizontal="left" indent="1"/>
    </xf>
    <xf numFmtId="164" fontId="8" fillId="0" borderId="0" xfId="1" applyNumberFormat="1" applyFont="1" applyFill="1" applyBorder="1" applyAlignment="1">
      <alignment horizontal="center"/>
    </xf>
    <xf numFmtId="164" fontId="10" fillId="0" borderId="0" xfId="1" applyNumberFormat="1" applyFont="1" applyFill="1" applyBorder="1"/>
    <xf numFmtId="10" fontId="6" fillId="0" borderId="0" xfId="2" applyNumberFormat="1" applyFont="1" applyFill="1"/>
    <xf numFmtId="164" fontId="10" fillId="0" borderId="0" xfId="1" applyNumberFormat="1" applyFont="1" applyFill="1" applyBorder="1" applyAlignment="1">
      <alignment horizontal="center"/>
    </xf>
    <xf numFmtId="164" fontId="12" fillId="0" borderId="0" xfId="1" applyNumberFormat="1" applyFont="1" applyBorder="1"/>
    <xf numFmtId="164" fontId="0" fillId="0" borderId="0" xfId="1" applyNumberFormat="1" applyFont="1" applyBorder="1"/>
    <xf numFmtId="164" fontId="11" fillId="0" borderId="0" xfId="1" applyNumberFormat="1" applyFont="1" applyBorder="1"/>
    <xf numFmtId="164" fontId="4" fillId="0" borderId="0" xfId="0" applyNumberFormat="1" applyFont="1" applyFill="1" applyAlignment="1">
      <alignment horizontal="left" indent="1"/>
    </xf>
    <xf numFmtId="164" fontId="0" fillId="0" borderId="0" xfId="0" applyNumberFormat="1" applyFont="1"/>
    <xf numFmtId="164" fontId="0" fillId="0" borderId="0" xfId="1" applyNumberFormat="1" applyFont="1" applyFill="1"/>
    <xf numFmtId="164" fontId="0" fillId="0" borderId="0" xfId="0" applyNumberFormat="1" applyFont="1" applyFill="1"/>
    <xf numFmtId="164" fontId="0" fillId="0" borderId="2" xfId="1" applyNumberFormat="1" applyFont="1" applyBorder="1"/>
    <xf numFmtId="164" fontId="2" fillId="0" borderId="0" xfId="0" applyNumberFormat="1" applyFont="1"/>
    <xf numFmtId="164" fontId="2" fillId="0" borderId="0" xfId="1" applyNumberFormat="1" applyFont="1" applyFill="1"/>
    <xf numFmtId="164" fontId="2" fillId="2" borderId="0" xfId="0" applyNumberFormat="1" applyFont="1" applyFill="1" applyAlignment="1">
      <alignment horizontal="center" vertical="center"/>
    </xf>
    <xf numFmtId="164" fontId="2" fillId="2" borderId="1" xfId="0" applyNumberFormat="1" applyFont="1" applyFill="1" applyBorder="1" applyAlignment="1">
      <alignment vertical="center"/>
    </xf>
    <xf numFmtId="164" fontId="12" fillId="0" borderId="0" xfId="0" applyNumberFormat="1" applyFont="1"/>
    <xf numFmtId="164" fontId="11" fillId="0" borderId="0" xfId="0" applyNumberFormat="1" applyFont="1" applyBorder="1"/>
    <xf numFmtId="164" fontId="12" fillId="0" borderId="0" xfId="0" applyNumberFormat="1" applyFont="1" applyBorder="1"/>
    <xf numFmtId="164" fontId="11" fillId="0" borderId="0" xfId="1" applyNumberFormat="1" applyFont="1" applyFill="1" applyBorder="1"/>
    <xf numFmtId="164" fontId="11" fillId="0" borderId="0" xfId="0" applyNumberFormat="1" applyFont="1"/>
    <xf numFmtId="164" fontId="0" fillId="0" borderId="0" xfId="0" applyNumberFormat="1" applyFont="1" applyAlignment="1">
      <alignment horizontal="left" indent="1"/>
    </xf>
    <xf numFmtId="164" fontId="8" fillId="3" borderId="0" xfId="0" applyNumberFormat="1" applyFont="1" applyFill="1" applyBorder="1"/>
    <xf numFmtId="164" fontId="10" fillId="3" borderId="0" xfId="0" applyNumberFormat="1" applyFont="1" applyFill="1" applyBorder="1"/>
    <xf numFmtId="164" fontId="10" fillId="3" borderId="0" xfId="1" applyNumberFormat="1" applyFont="1" applyFill="1" applyBorder="1"/>
    <xf numFmtId="164" fontId="4" fillId="3" borderId="3" xfId="0" applyNumberFormat="1" applyFont="1" applyFill="1" applyBorder="1"/>
    <xf numFmtId="164" fontId="4" fillId="3" borderId="4" xfId="0" applyNumberFormat="1" applyFont="1" applyFill="1" applyBorder="1"/>
    <xf numFmtId="164" fontId="3" fillId="3" borderId="4" xfId="0" applyNumberFormat="1" applyFont="1" applyFill="1" applyBorder="1" applyAlignment="1">
      <alignment horizontal="center"/>
    </xf>
    <xf numFmtId="164" fontId="3" fillId="3" borderId="5" xfId="0" applyNumberFormat="1" applyFont="1" applyFill="1" applyBorder="1" applyAlignment="1">
      <alignment horizontal="center"/>
    </xf>
    <xf numFmtId="164" fontId="4" fillId="3" borderId="6" xfId="0" applyNumberFormat="1" applyFont="1" applyFill="1" applyBorder="1"/>
    <xf numFmtId="164" fontId="4" fillId="3" borderId="0" xfId="0" applyNumberFormat="1" applyFont="1" applyFill="1" applyBorder="1"/>
    <xf numFmtId="164" fontId="4" fillId="3" borderId="7" xfId="0" applyNumberFormat="1" applyFont="1" applyFill="1" applyBorder="1"/>
    <xf numFmtId="164" fontId="4" fillId="3" borderId="6" xfId="1" applyNumberFormat="1" applyFont="1" applyFill="1" applyBorder="1"/>
    <xf numFmtId="164" fontId="4" fillId="3" borderId="0" xfId="1" applyNumberFormat="1" applyFont="1" applyFill="1" applyBorder="1"/>
    <xf numFmtId="164" fontId="8" fillId="3" borderId="7" xfId="0" applyNumberFormat="1" applyFont="1" applyFill="1" applyBorder="1"/>
    <xf numFmtId="164" fontId="10" fillId="3" borderId="7" xfId="0" applyNumberFormat="1" applyFont="1" applyFill="1" applyBorder="1"/>
    <xf numFmtId="164" fontId="4" fillId="3" borderId="8" xfId="1" applyNumberFormat="1" applyFont="1" applyFill="1" applyBorder="1"/>
    <xf numFmtId="164" fontId="4" fillId="3" borderId="9" xfId="1" applyNumberFormat="1" applyFont="1" applyFill="1" applyBorder="1"/>
    <xf numFmtId="164" fontId="4" fillId="3" borderId="9" xfId="0" applyNumberFormat="1" applyFont="1" applyFill="1" applyBorder="1"/>
    <xf numFmtId="164" fontId="10" fillId="3" borderId="9" xfId="0" applyNumberFormat="1" applyFont="1" applyFill="1" applyBorder="1"/>
    <xf numFmtId="164" fontId="4" fillId="3" borderId="10" xfId="0" applyNumberFormat="1" applyFont="1" applyFill="1" applyBorder="1"/>
    <xf numFmtId="164" fontId="4" fillId="3" borderId="6" xfId="0" applyNumberFormat="1" applyFont="1" applyFill="1" applyBorder="1" applyAlignment="1">
      <alignment horizontal="left" indent="1"/>
    </xf>
    <xf numFmtId="164" fontId="4" fillId="3" borderId="8" xfId="0" applyNumberFormat="1" applyFont="1" applyFill="1" applyBorder="1"/>
    <xf numFmtId="164" fontId="4" fillId="0" borderId="0" xfId="1" applyNumberFormat="1" applyFont="1" applyFill="1" applyAlignment="1">
      <alignment horizontal="left" indent="1"/>
    </xf>
    <xf numFmtId="164" fontId="4" fillId="3" borderId="6" xfId="1" applyNumberFormat="1" applyFont="1" applyFill="1" applyBorder="1" applyAlignment="1">
      <alignment horizontal="left" indent="1"/>
    </xf>
    <xf numFmtId="164" fontId="8" fillId="0" borderId="0" xfId="1" applyNumberFormat="1" applyFont="1" applyFill="1"/>
    <xf numFmtId="164" fontId="2" fillId="4" borderId="3" xfId="1" applyNumberFormat="1" applyFont="1" applyFill="1" applyBorder="1"/>
    <xf numFmtId="164" fontId="2" fillId="4" borderId="4" xfId="1" applyNumberFormat="1" applyFont="1" applyFill="1" applyBorder="1"/>
    <xf numFmtId="164" fontId="4" fillId="4" borderId="4" xfId="1" applyNumberFormat="1" applyFont="1" applyFill="1" applyBorder="1" applyAlignment="1">
      <alignment horizontal="center"/>
    </xf>
    <xf numFmtId="164" fontId="4" fillId="4" borderId="5" xfId="1" applyNumberFormat="1" applyFont="1" applyFill="1" applyBorder="1" applyAlignment="1">
      <alignment horizontal="center"/>
    </xf>
    <xf numFmtId="164" fontId="0" fillId="4" borderId="6" xfId="0" applyNumberFormat="1" applyFont="1" applyFill="1" applyBorder="1"/>
    <xf numFmtId="164" fontId="0" fillId="4" borderId="1" xfId="0" applyNumberFormat="1" applyFont="1" applyFill="1" applyBorder="1" applyAlignment="1">
      <alignment horizontal="center" vertical="center"/>
    </xf>
    <xf numFmtId="164" fontId="0" fillId="4" borderId="0" xfId="0" applyNumberFormat="1" applyFont="1" applyFill="1" applyBorder="1" applyAlignment="1">
      <alignment vertical="center"/>
    </xf>
    <xf numFmtId="164" fontId="0" fillId="4" borderId="0" xfId="0" applyNumberFormat="1" applyFont="1" applyFill="1" applyBorder="1"/>
    <xf numFmtId="164" fontId="0" fillId="4" borderId="0" xfId="1" applyNumberFormat="1" applyFont="1" applyFill="1" applyBorder="1"/>
    <xf numFmtId="164" fontId="0" fillId="4" borderId="7" xfId="0" applyNumberFormat="1" applyFont="1" applyFill="1" applyBorder="1"/>
    <xf numFmtId="164" fontId="0" fillId="4" borderId="0" xfId="0" applyNumberFormat="1" applyFont="1" applyFill="1" applyBorder="1" applyAlignment="1">
      <alignment horizontal="center" vertical="center"/>
    </xf>
    <xf numFmtId="164" fontId="0" fillId="4" borderId="1" xfId="0" applyNumberFormat="1" applyFont="1" applyFill="1" applyBorder="1"/>
    <xf numFmtId="164" fontId="0" fillId="4" borderId="8" xfId="0" applyNumberFormat="1" applyFont="1" applyFill="1" applyBorder="1"/>
    <xf numFmtId="164" fontId="0" fillId="4" borderId="9" xfId="0" applyNumberFormat="1" applyFont="1" applyFill="1" applyBorder="1"/>
    <xf numFmtId="164" fontId="0" fillId="4" borderId="11" xfId="0" applyNumberFormat="1" applyFont="1" applyFill="1" applyBorder="1"/>
    <xf numFmtId="164" fontId="0" fillId="4" borderId="12" xfId="0" applyNumberFormat="1" applyFont="1" applyFill="1" applyBorder="1"/>
    <xf numFmtId="0" fontId="14" fillId="0" borderId="13" xfId="0" applyFont="1" applyBorder="1"/>
    <xf numFmtId="0" fontId="0" fillId="0" borderId="13" xfId="0" applyBorder="1"/>
    <xf numFmtId="9" fontId="0" fillId="0" borderId="13" xfId="2" applyFont="1" applyBorder="1"/>
    <xf numFmtId="0" fontId="15" fillId="5" borderId="14" xfId="0" applyFont="1" applyFill="1" applyBorder="1" applyAlignment="1">
      <alignment vertical="center"/>
    </xf>
    <xf numFmtId="0" fontId="15" fillId="5" borderId="15" xfId="0" applyFont="1" applyFill="1" applyBorder="1" applyAlignment="1">
      <alignment vertical="center"/>
    </xf>
    <xf numFmtId="0" fontId="15" fillId="5" borderId="16" xfId="0" applyFont="1" applyFill="1" applyBorder="1" applyAlignment="1">
      <alignment vertical="center"/>
    </xf>
    <xf numFmtId="0" fontId="0" fillId="6" borderId="17" xfId="0" applyFill="1" applyBorder="1"/>
    <xf numFmtId="0" fontId="0" fillId="7" borderId="18" xfId="0" applyFill="1" applyBorder="1"/>
    <xf numFmtId="0" fontId="0" fillId="7" borderId="1" xfId="0" applyFill="1" applyBorder="1"/>
    <xf numFmtId="0" fontId="0" fillId="7" borderId="19" xfId="0" applyFill="1" applyBorder="1"/>
    <xf numFmtId="0" fontId="0" fillId="0" borderId="20" xfId="0" applyBorder="1"/>
    <xf numFmtId="0" fontId="0" fillId="0" borderId="21" xfId="0" applyBorder="1"/>
    <xf numFmtId="0" fontId="0" fillId="0" borderId="22" xfId="0" applyBorder="1"/>
    <xf numFmtId="0" fontId="14" fillId="0" borderId="23" xfId="0" applyFont="1" applyBorder="1"/>
    <xf numFmtId="10" fontId="0" fillId="0" borderId="13" xfId="0" applyNumberFormat="1" applyBorder="1"/>
    <xf numFmtId="165" fontId="0" fillId="0" borderId="13" xfId="0" applyNumberFormat="1" applyBorder="1"/>
    <xf numFmtId="9" fontId="0" fillId="0" borderId="13" xfId="0" applyNumberFormat="1" applyBorder="1"/>
    <xf numFmtId="0" fontId="16" fillId="0" borderId="0" xfId="0" applyFont="1"/>
    <xf numFmtId="166" fontId="0" fillId="0" borderId="0" xfId="3" applyNumberFormat="1" applyFont="1"/>
    <xf numFmtId="9" fontId="0" fillId="0" borderId="0" xfId="2" applyFont="1"/>
    <xf numFmtId="15" fontId="0" fillId="0" borderId="0" xfId="0" applyNumberFormat="1"/>
    <xf numFmtId="0" fontId="0" fillId="0" borderId="0" xfId="0" applyAlignment="1">
      <alignment horizontal="right"/>
    </xf>
    <xf numFmtId="44" fontId="0" fillId="0" borderId="0" xfId="3" applyFont="1"/>
    <xf numFmtId="44" fontId="0" fillId="0" borderId="1" xfId="3" applyFont="1" applyBorder="1"/>
    <xf numFmtId="166" fontId="0" fillId="0" borderId="1" xfId="0" applyNumberFormat="1" applyBorder="1"/>
    <xf numFmtId="44" fontId="0" fillId="0" borderId="0" xfId="0" applyNumberFormat="1"/>
    <xf numFmtId="0" fontId="0" fillId="0" borderId="1" xfId="0" applyBorder="1" applyAlignment="1">
      <alignment horizontal="center"/>
    </xf>
    <xf numFmtId="44" fontId="14" fillId="0" borderId="0" xfId="0" applyNumberFormat="1" applyFont="1"/>
    <xf numFmtId="0" fontId="0" fillId="0" borderId="3" xfId="0" applyBorder="1"/>
    <xf numFmtId="44" fontId="0" fillId="0" borderId="5" xfId="0" applyNumberFormat="1" applyBorder="1"/>
    <xf numFmtId="0" fontId="0" fillId="0" borderId="8" xfId="0" applyBorder="1"/>
    <xf numFmtId="44" fontId="0" fillId="0" borderId="10" xfId="0" applyNumberFormat="1" applyBorder="1"/>
    <xf numFmtId="164" fontId="5" fillId="2" borderId="0" xfId="0" applyNumberFormat="1" applyFont="1" applyFill="1" applyBorder="1" applyAlignment="1">
      <alignment horizontal="center" vertical="center"/>
    </xf>
    <xf numFmtId="164" fontId="5" fillId="2" borderId="1" xfId="0" applyNumberFormat="1" applyFont="1" applyFill="1" applyBorder="1" applyAlignment="1">
      <alignment horizontal="center" vertical="center"/>
    </xf>
    <xf numFmtId="164" fontId="5" fillId="2" borderId="0" xfId="0" applyNumberFormat="1" applyFont="1" applyFill="1" applyAlignment="1">
      <alignment horizontal="center" vertical="center"/>
    </xf>
    <xf numFmtId="164" fontId="3" fillId="3" borderId="3" xfId="0" applyNumberFormat="1" applyFont="1" applyFill="1" applyBorder="1" applyAlignment="1">
      <alignment horizontal="center"/>
    </xf>
    <xf numFmtId="164" fontId="3" fillId="3" borderId="5" xfId="0" applyNumberFormat="1" applyFont="1" applyFill="1" applyBorder="1" applyAlignment="1">
      <alignment horizontal="center"/>
    </xf>
    <xf numFmtId="164" fontId="13" fillId="2" borderId="0" xfId="0" applyNumberFormat="1" applyFont="1" applyFill="1" applyAlignment="1">
      <alignment horizontal="center" vertical="center"/>
    </xf>
    <xf numFmtId="164" fontId="5" fillId="2" borderId="0" xfId="0" applyNumberFormat="1" applyFont="1" applyFill="1" applyAlignment="1">
      <alignment horizontal="center" vertical="center" wrapText="1"/>
    </xf>
    <xf numFmtId="164" fontId="5" fillId="2" borderId="1" xfId="0" applyNumberFormat="1" applyFont="1" applyFill="1" applyBorder="1" applyAlignment="1">
      <alignment horizontal="center" vertical="center" wrapText="1"/>
    </xf>
  </cellXfs>
  <cellStyles count="4">
    <cellStyle name="Comma" xfId="1" builtinId="3"/>
    <cellStyle name="Currency 2" xfId="3" xr:uid="{CF1541E7-A85C-4F5B-97B1-521910F50EDC}"/>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101600</xdr:colOff>
      <xdr:row>0</xdr:row>
      <xdr:rowOff>63500</xdr:rowOff>
    </xdr:from>
    <xdr:to>
      <xdr:col>17</xdr:col>
      <xdr:colOff>482600</xdr:colOff>
      <xdr:row>73</xdr:row>
      <xdr:rowOff>0</xdr:rowOff>
    </xdr:to>
    <xdr:sp macro="" textlink="">
      <xdr:nvSpPr>
        <xdr:cNvPr id="2" name="TextBox 1">
          <a:extLst>
            <a:ext uri="{FF2B5EF4-FFF2-40B4-BE49-F238E27FC236}">
              <a16:creationId xmlns:a16="http://schemas.microsoft.com/office/drawing/2014/main" id="{3BA22834-8971-40D2-92E2-26072BFB5F9F}"/>
            </a:ext>
          </a:extLst>
        </xdr:cNvPr>
        <xdr:cNvSpPr txBox="1"/>
      </xdr:nvSpPr>
      <xdr:spPr>
        <a:xfrm>
          <a:off x="101600" y="63500"/>
          <a:ext cx="10744200" cy="13843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CA" sz="1100" b="1">
              <a:solidFill>
                <a:schemeClr val="dk1"/>
              </a:solidFill>
              <a:effectLst/>
              <a:latin typeface="+mn-lt"/>
              <a:ea typeface="+mn-ea"/>
              <a:cs typeface="+mn-cs"/>
            </a:rPr>
            <a:t>Question 1                                                                                               (22 marks) </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 </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Shannon is the national sales manager of TransCanada Sales Ltd. She owns 12.5% of the common shares of the corporation, having exercised stock options in previous years. She was not involved in the financial management of the corporation. On June 9, 2020, she borrowed $200,000 from the corporation, under its employee-loan policy applicable to all full-time employees, to finance the purchase of a condominium for her and her husband to live in Dundas, Ontario, near the head office of the company. Under the terms of the loan plan, Shannon signed an agreement on the day she received the loan to pay interest at 2% annually on the first day of each month during which the loan was outstanding and to repay the principal in 20 equal annual instalments on January 1 of each year, beginning January 1, 2022.</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 </a:t>
          </a:r>
          <a:endParaRPr lang="en-CA" sz="1200">
            <a:solidFill>
              <a:schemeClr val="dk1"/>
            </a:solidFill>
            <a:effectLst/>
            <a:latin typeface="+mn-lt"/>
            <a:ea typeface="+mn-ea"/>
            <a:cs typeface="+mn-cs"/>
          </a:endParaRPr>
        </a:p>
        <a:p>
          <a:r>
            <a:rPr lang="en-CA" sz="1100" b="1">
              <a:solidFill>
                <a:schemeClr val="dk1"/>
              </a:solidFill>
              <a:effectLst/>
              <a:latin typeface="+mn-lt"/>
              <a:ea typeface="+mn-ea"/>
              <a:cs typeface="+mn-cs"/>
            </a:rPr>
            <a:t>Required:</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 </a:t>
          </a:r>
          <a:endParaRPr lang="en-CA" sz="1200">
            <a:solidFill>
              <a:schemeClr val="dk1"/>
            </a:solidFill>
            <a:effectLst/>
            <a:latin typeface="+mn-lt"/>
            <a:ea typeface="+mn-ea"/>
            <a:cs typeface="+mn-cs"/>
          </a:endParaRPr>
        </a:p>
        <a:p>
          <a:pPr lvl="0"/>
          <a:r>
            <a:rPr lang="en-CA" sz="1100" b="1">
              <a:solidFill>
                <a:schemeClr val="dk1"/>
              </a:solidFill>
              <a:effectLst/>
              <a:latin typeface="+mn-lt"/>
              <a:ea typeface="+mn-ea"/>
              <a:cs typeface="+mn-cs"/>
            </a:rPr>
            <a:t>Indicate each of the conditions necessary to exclude the principal amount of the loan from Shannon’s income and indicate, briefly from the facts, how each condition is satisfied.</a:t>
          </a:r>
          <a:endParaRPr lang="en-CA" sz="1000" b="1">
            <a:solidFill>
              <a:schemeClr val="dk1"/>
            </a:solidFill>
            <a:effectLst/>
            <a:latin typeface="+mn-lt"/>
            <a:ea typeface="+mn-ea"/>
            <a:cs typeface="+mn-cs"/>
          </a:endParaRPr>
        </a:p>
        <a:p>
          <a:r>
            <a:rPr lang="en-CA" sz="1100" b="1">
              <a:solidFill>
                <a:schemeClr val="dk1"/>
              </a:solidFill>
              <a:effectLst/>
              <a:latin typeface="+mn-lt"/>
              <a:ea typeface="+mn-ea"/>
              <a:cs typeface="+mn-cs"/>
            </a:rPr>
            <a:t> </a:t>
          </a:r>
          <a:endParaRPr lang="en-CA" sz="1200" b="1">
            <a:solidFill>
              <a:schemeClr val="dk1"/>
            </a:solidFill>
            <a:effectLst/>
            <a:latin typeface="+mn-lt"/>
            <a:ea typeface="+mn-ea"/>
            <a:cs typeface="+mn-cs"/>
          </a:endParaRPr>
        </a:p>
        <a:p>
          <a:pPr lvl="0"/>
          <a:r>
            <a:rPr lang="en-CA" sz="1100">
              <a:solidFill>
                <a:schemeClr val="dk1"/>
              </a:solidFill>
              <a:effectLst/>
              <a:latin typeface="+mn-lt"/>
              <a:ea typeface="+mn-ea"/>
              <a:cs typeface="+mn-cs"/>
            </a:rPr>
            <a:t>Compute the amount of the interest benefit to be included in Shannon’s income in 2021 in respect of the loan.</a:t>
          </a:r>
          <a:endParaRPr lang="en-CA" sz="1000">
            <a:solidFill>
              <a:schemeClr val="dk1"/>
            </a:solidFill>
            <a:effectLst/>
            <a:latin typeface="+mn-lt"/>
            <a:ea typeface="+mn-ea"/>
            <a:cs typeface="+mn-cs"/>
          </a:endParaRPr>
        </a:p>
        <a:p>
          <a:r>
            <a:rPr lang="en-CA" sz="1100">
              <a:solidFill>
                <a:schemeClr val="dk1"/>
              </a:solidFill>
              <a:effectLst/>
              <a:latin typeface="+mn-lt"/>
              <a:ea typeface="+mn-ea"/>
              <a:cs typeface="+mn-cs"/>
            </a:rPr>
            <a:t> </a:t>
          </a:r>
          <a:endParaRPr lang="en-CA" sz="1200">
            <a:solidFill>
              <a:schemeClr val="dk1"/>
            </a:solidFill>
            <a:effectLst/>
            <a:latin typeface="+mn-lt"/>
            <a:ea typeface="+mn-ea"/>
            <a:cs typeface="+mn-cs"/>
          </a:endParaRPr>
        </a:p>
        <a:p>
          <a:r>
            <a:rPr lang="en-CA" sz="1100" b="1" u="none" strike="noStrike">
              <a:solidFill>
                <a:schemeClr val="dk1"/>
              </a:solidFill>
              <a:effectLst/>
              <a:latin typeface="+mn-lt"/>
              <a:ea typeface="+mn-ea"/>
              <a:cs typeface="+mn-cs"/>
            </a:rPr>
            <a:t> </a:t>
          </a:r>
          <a:endParaRPr lang="en-CA" sz="1200">
            <a:solidFill>
              <a:schemeClr val="dk1"/>
            </a:solidFill>
            <a:effectLst/>
            <a:latin typeface="+mn-lt"/>
            <a:ea typeface="+mn-ea"/>
            <a:cs typeface="+mn-cs"/>
          </a:endParaRPr>
        </a:p>
        <a:p>
          <a:r>
            <a:rPr lang="en-CA" sz="1100" b="1">
              <a:solidFill>
                <a:schemeClr val="dk1"/>
              </a:solidFill>
              <a:effectLst/>
              <a:latin typeface="+mn-lt"/>
              <a:ea typeface="+mn-ea"/>
              <a:cs typeface="+mn-cs"/>
            </a:rPr>
            <a:t>Show all supporting calculations. </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 </a:t>
          </a:r>
          <a:endParaRPr lang="en-CA" sz="1200">
            <a:solidFill>
              <a:schemeClr val="dk1"/>
            </a:solidFill>
            <a:effectLst/>
            <a:latin typeface="+mn-lt"/>
            <a:ea typeface="+mn-ea"/>
            <a:cs typeface="+mn-cs"/>
          </a:endParaRPr>
        </a:p>
        <a:p>
          <a:pPr lvl="0"/>
          <a:r>
            <a:rPr lang="en-CA" sz="1100">
              <a:solidFill>
                <a:schemeClr val="dk1"/>
              </a:solidFill>
              <a:effectLst/>
              <a:latin typeface="+mn-lt"/>
              <a:ea typeface="+mn-ea"/>
              <a:cs typeface="+mn-cs"/>
            </a:rPr>
            <a:t>1.   Loans Arising in the Ordinary Course of the Lenders.</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 </a:t>
          </a:r>
          <a:endParaRPr lang="en-CA" sz="1200">
            <a:solidFill>
              <a:schemeClr val="dk1"/>
            </a:solidFill>
            <a:effectLst/>
            <a:latin typeface="+mn-lt"/>
            <a:ea typeface="+mn-ea"/>
            <a:cs typeface="+mn-cs"/>
          </a:endParaRPr>
        </a:p>
        <a:p>
          <a:r>
            <a:rPr lang="en-CA" sz="1100" b="1">
              <a:solidFill>
                <a:schemeClr val="dk1"/>
              </a:solidFill>
              <a:effectLst/>
              <a:latin typeface="+mn-lt"/>
              <a:ea typeface="+mn-ea"/>
              <a:cs typeface="+mn-cs"/>
            </a:rPr>
            <a:t>Condition:</a:t>
          </a:r>
          <a:r>
            <a:rPr lang="en-CA" sz="1100">
              <a:solidFill>
                <a:schemeClr val="dk1"/>
              </a:solidFill>
              <a:effectLst/>
              <a:latin typeface="+mn-lt"/>
              <a:ea typeface="+mn-ea"/>
              <a:cs typeface="+mn-cs"/>
            </a:rPr>
            <a:t> Debt that arises in the ordinary course of the lender's business (i.e lending money is an ordinary part of the company's business operations) is not subject to the shareholders loan income inlcusion rule.</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 </a:t>
          </a:r>
          <a:endParaRPr lang="en-CA" sz="1200">
            <a:solidFill>
              <a:schemeClr val="dk1"/>
            </a:solidFill>
            <a:effectLst/>
            <a:latin typeface="+mn-lt"/>
            <a:ea typeface="+mn-ea"/>
            <a:cs typeface="+mn-cs"/>
          </a:endParaRPr>
        </a:p>
        <a:p>
          <a:r>
            <a:rPr lang="en-CA" sz="1100" b="1">
              <a:solidFill>
                <a:schemeClr val="dk1"/>
              </a:solidFill>
              <a:effectLst/>
              <a:latin typeface="+mn-lt"/>
              <a:ea typeface="+mn-ea"/>
              <a:cs typeface="+mn-cs"/>
            </a:rPr>
            <a:t>Condition not satisfied:</a:t>
          </a:r>
          <a:r>
            <a:rPr lang="en-CA" sz="1100">
              <a:solidFill>
                <a:schemeClr val="dk1"/>
              </a:solidFill>
              <a:effectLst/>
              <a:latin typeface="+mn-lt"/>
              <a:ea typeface="+mn-ea"/>
              <a:cs typeface="+mn-cs"/>
            </a:rPr>
            <a:t> TransCanada Sales Ltd. ordinary business operations does not consist of lending money. As such, Shannon’s shareholder loan would not be applicable to the execption.</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 </a:t>
          </a:r>
          <a:endParaRPr lang="en-CA" sz="1200">
            <a:solidFill>
              <a:schemeClr val="dk1"/>
            </a:solidFill>
            <a:effectLst/>
            <a:latin typeface="+mn-lt"/>
            <a:ea typeface="+mn-ea"/>
            <a:cs typeface="+mn-cs"/>
          </a:endParaRPr>
        </a:p>
        <a:p>
          <a:pPr lvl="0"/>
          <a:r>
            <a:rPr lang="en-CA" sz="1100">
              <a:solidFill>
                <a:schemeClr val="dk1"/>
              </a:solidFill>
              <a:effectLst/>
              <a:latin typeface="+mn-lt"/>
              <a:ea typeface="+mn-ea"/>
              <a:cs typeface="+mn-cs"/>
            </a:rPr>
            <a:t>2.   Short-Term Loans </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 </a:t>
          </a:r>
          <a:endParaRPr lang="en-CA" sz="1200">
            <a:solidFill>
              <a:schemeClr val="dk1"/>
            </a:solidFill>
            <a:effectLst/>
            <a:latin typeface="+mn-lt"/>
            <a:ea typeface="+mn-ea"/>
            <a:cs typeface="+mn-cs"/>
          </a:endParaRPr>
        </a:p>
        <a:p>
          <a:r>
            <a:rPr lang="en-CA" sz="1100" b="1">
              <a:solidFill>
                <a:schemeClr val="dk1"/>
              </a:solidFill>
              <a:effectLst/>
              <a:latin typeface="+mn-lt"/>
              <a:ea typeface="+mn-ea"/>
              <a:cs typeface="+mn-cs"/>
            </a:rPr>
            <a:t>Condition:</a:t>
          </a:r>
          <a:r>
            <a:rPr lang="en-CA" sz="1100">
              <a:solidFill>
                <a:schemeClr val="dk1"/>
              </a:solidFill>
              <a:effectLst/>
              <a:latin typeface="+mn-lt"/>
              <a:ea typeface="+mn-ea"/>
              <a:cs typeface="+mn-cs"/>
            </a:rPr>
            <a:t> A loan or indebtedness that is repaid within one year of the end of the taxation year of the lender in which it was made or incurred is excluded if the repayment is not part of a series of loans and repayments. </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 </a:t>
          </a:r>
          <a:endParaRPr lang="en-CA" sz="1200">
            <a:solidFill>
              <a:schemeClr val="dk1"/>
            </a:solidFill>
            <a:effectLst/>
            <a:latin typeface="+mn-lt"/>
            <a:ea typeface="+mn-ea"/>
            <a:cs typeface="+mn-cs"/>
          </a:endParaRPr>
        </a:p>
        <a:p>
          <a:r>
            <a:rPr lang="en-CA" sz="1100" b="1">
              <a:solidFill>
                <a:schemeClr val="dk1"/>
              </a:solidFill>
              <a:effectLst/>
              <a:latin typeface="+mn-lt"/>
              <a:ea typeface="+mn-ea"/>
              <a:cs typeface="+mn-cs"/>
            </a:rPr>
            <a:t>Condition not sastified:</a:t>
          </a:r>
          <a:r>
            <a:rPr lang="en-CA" sz="1100">
              <a:solidFill>
                <a:schemeClr val="dk1"/>
              </a:solidFill>
              <a:effectLst/>
              <a:latin typeface="+mn-lt"/>
              <a:ea typeface="+mn-ea"/>
              <a:cs typeface="+mn-cs"/>
            </a:rPr>
            <a:t>  Shannon signed an agreement on June 9, 2020 and, as stated in the terms of the loan, she begins repayment of the principal on January 1, 2022. The loan is outstanding beyond one year from the end of the tax year in which it is made. As such, the loan must be included in the income of the shareholder for the year in which the loan was received. </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 </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 </a:t>
          </a:r>
          <a:endParaRPr lang="en-CA" sz="1200">
            <a:solidFill>
              <a:schemeClr val="dk1"/>
            </a:solidFill>
            <a:effectLst/>
            <a:latin typeface="+mn-lt"/>
            <a:ea typeface="+mn-ea"/>
            <a:cs typeface="+mn-cs"/>
          </a:endParaRPr>
        </a:p>
        <a:p>
          <a:pPr lvl="0"/>
          <a:r>
            <a:rPr lang="en-CA" sz="1100">
              <a:solidFill>
                <a:schemeClr val="dk1"/>
              </a:solidFill>
              <a:effectLst/>
              <a:latin typeface="+mn-lt"/>
              <a:ea typeface="+mn-ea"/>
              <a:cs typeface="+mn-cs"/>
            </a:rPr>
            <a:t>3.    Shareholder Loans Received by Non-Resident Shareholder </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 </a:t>
          </a:r>
          <a:endParaRPr lang="en-CA" sz="1200">
            <a:solidFill>
              <a:schemeClr val="dk1"/>
            </a:solidFill>
            <a:effectLst/>
            <a:latin typeface="+mn-lt"/>
            <a:ea typeface="+mn-ea"/>
            <a:cs typeface="+mn-cs"/>
          </a:endParaRPr>
        </a:p>
        <a:p>
          <a:r>
            <a:rPr lang="en-CA" sz="1100" b="1">
              <a:solidFill>
                <a:schemeClr val="dk1"/>
              </a:solidFill>
              <a:effectLst/>
              <a:latin typeface="+mn-lt"/>
              <a:ea typeface="+mn-ea"/>
              <a:cs typeface="+mn-cs"/>
            </a:rPr>
            <a:t>Condition:</a:t>
          </a:r>
          <a:r>
            <a:rPr lang="en-CA" sz="1100">
              <a:solidFill>
                <a:schemeClr val="dk1"/>
              </a:solidFill>
              <a:effectLst/>
              <a:latin typeface="+mn-lt"/>
              <a:ea typeface="+mn-ea"/>
              <a:cs typeface="+mn-cs"/>
            </a:rPr>
            <a:t> Where a shareholder loan is received by non-resident persons, the exception to the income inclusion requirement is available. </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 </a:t>
          </a:r>
          <a:endParaRPr lang="en-CA" sz="1200">
            <a:solidFill>
              <a:schemeClr val="dk1"/>
            </a:solidFill>
            <a:effectLst/>
            <a:latin typeface="+mn-lt"/>
            <a:ea typeface="+mn-ea"/>
            <a:cs typeface="+mn-cs"/>
          </a:endParaRPr>
        </a:p>
        <a:p>
          <a:r>
            <a:rPr lang="en-CA" sz="1100" b="1">
              <a:solidFill>
                <a:schemeClr val="dk1"/>
              </a:solidFill>
              <a:effectLst/>
              <a:latin typeface="+mn-lt"/>
              <a:ea typeface="+mn-ea"/>
              <a:cs typeface="+mn-cs"/>
            </a:rPr>
            <a:t>Condition not satisfied:</a:t>
          </a:r>
          <a:r>
            <a:rPr lang="en-CA" sz="1100">
              <a:solidFill>
                <a:schemeClr val="dk1"/>
              </a:solidFill>
              <a:effectLst/>
              <a:latin typeface="+mn-lt"/>
              <a:ea typeface="+mn-ea"/>
              <a:cs typeface="+mn-cs"/>
            </a:rPr>
            <a:t>  For the taxation year of 2020, Shannon is considered a resident due to the fact she maintains significant residential ties to Canada. Namely, her dwelling (Located in Ontario), her employment (Located in Ontario), and her family (Husband located in Ontario). As such, the principal amount will not be excluded from the shareholder's income.</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 </a:t>
          </a:r>
          <a:endParaRPr lang="en-CA" sz="1200">
            <a:solidFill>
              <a:schemeClr val="dk1"/>
            </a:solidFill>
            <a:effectLst/>
            <a:latin typeface="+mn-lt"/>
            <a:ea typeface="+mn-ea"/>
            <a:cs typeface="+mn-cs"/>
          </a:endParaRPr>
        </a:p>
        <a:p>
          <a:pPr lvl="0"/>
          <a:r>
            <a:rPr lang="en-CA" sz="1100">
              <a:solidFill>
                <a:schemeClr val="dk1"/>
              </a:solidFill>
              <a:effectLst/>
              <a:latin typeface="+mn-lt"/>
              <a:ea typeface="+mn-ea"/>
              <a:cs typeface="+mn-cs"/>
            </a:rPr>
            <a:t>4.    Shareholder Loans Received By Virtue of Employment </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 </a:t>
          </a:r>
          <a:endParaRPr lang="en-CA" sz="1200">
            <a:solidFill>
              <a:schemeClr val="dk1"/>
            </a:solidFill>
            <a:effectLst/>
            <a:latin typeface="+mn-lt"/>
            <a:ea typeface="+mn-ea"/>
            <a:cs typeface="+mn-cs"/>
          </a:endParaRPr>
        </a:p>
        <a:p>
          <a:r>
            <a:rPr lang="en-CA" sz="1100" b="1">
              <a:solidFill>
                <a:schemeClr val="dk1"/>
              </a:solidFill>
              <a:effectLst/>
              <a:latin typeface="+mn-lt"/>
              <a:ea typeface="+mn-ea"/>
              <a:cs typeface="+mn-cs"/>
            </a:rPr>
            <a:t>Condition: </a:t>
          </a:r>
          <a:r>
            <a:rPr lang="en-CA" sz="1100">
              <a:solidFill>
                <a:schemeClr val="dk1"/>
              </a:solidFill>
              <a:effectLst/>
              <a:latin typeface="+mn-lt"/>
              <a:ea typeface="+mn-ea"/>
              <a:cs typeface="+mn-cs"/>
            </a:rPr>
            <a:t>Where a shareholder loan arises because of the employee's employment and not because of his or her shareholdings, the above short-term loan exception is available. As well, there are four additional potential exceptions to the shareholder loan inclusion rule.  </a:t>
          </a:r>
          <a:endParaRPr lang="en-CA" sz="1200">
            <a:solidFill>
              <a:schemeClr val="dk1"/>
            </a:solidFill>
            <a:effectLst/>
            <a:latin typeface="+mn-lt"/>
            <a:ea typeface="+mn-ea"/>
            <a:cs typeface="+mn-cs"/>
          </a:endParaRPr>
        </a:p>
        <a:p>
          <a:r>
            <a:rPr lang="en-CA" sz="1100" b="1">
              <a:solidFill>
                <a:schemeClr val="dk1"/>
              </a:solidFill>
              <a:effectLst/>
              <a:latin typeface="+mn-lt"/>
              <a:ea typeface="+mn-ea"/>
              <a:cs typeface="+mn-cs"/>
            </a:rPr>
            <a:t> </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The principal amount can be excluded from a shareholder's income if they received:</a:t>
          </a:r>
          <a:endParaRPr lang="en-CA" sz="1200">
            <a:solidFill>
              <a:schemeClr val="dk1"/>
            </a:solidFill>
            <a:effectLst/>
            <a:latin typeface="+mn-lt"/>
            <a:ea typeface="+mn-ea"/>
            <a:cs typeface="+mn-cs"/>
          </a:endParaRPr>
        </a:p>
        <a:p>
          <a:pPr lvl="1"/>
          <a:r>
            <a:rPr lang="en-CA" sz="1100">
              <a:solidFill>
                <a:schemeClr val="dk1"/>
              </a:solidFill>
              <a:effectLst/>
              <a:latin typeface="+mn-lt"/>
              <a:ea typeface="+mn-ea"/>
              <a:cs typeface="+mn-cs"/>
            </a:rPr>
            <a:t>a loan made by the corporation to a shareholder who is also an employee, but not a specified employee (defined, very generally, as an employee who, together with certain employees, 248(1) specified employee non-arms length persons, owns at least 10% of the shares of any class of a corporation or who does not deal at arm's length with the corporation); or</a:t>
          </a:r>
          <a:endParaRPr lang="en-CA" sz="1200">
            <a:solidFill>
              <a:schemeClr val="dk1"/>
            </a:solidFill>
            <a:effectLst/>
            <a:latin typeface="+mn-lt"/>
            <a:ea typeface="+mn-ea"/>
            <a:cs typeface="+mn-cs"/>
          </a:endParaRPr>
        </a:p>
        <a:p>
          <a:pPr lvl="1"/>
          <a:r>
            <a:rPr lang="en-CA" sz="1100">
              <a:solidFill>
                <a:schemeClr val="dk1"/>
              </a:solidFill>
              <a:effectLst/>
              <a:latin typeface="+mn-lt"/>
              <a:ea typeface="+mn-ea"/>
              <a:cs typeface="+mn-cs"/>
            </a:rPr>
            <a:t>a loan made by the corporation to a shareholder who is also an employee to assist him or her to acquire:</a:t>
          </a:r>
          <a:endParaRPr lang="en-CA" sz="1200">
            <a:solidFill>
              <a:schemeClr val="dk1"/>
            </a:solidFill>
            <a:effectLst/>
            <a:latin typeface="+mn-lt"/>
            <a:ea typeface="+mn-ea"/>
            <a:cs typeface="+mn-cs"/>
          </a:endParaRPr>
        </a:p>
        <a:p>
          <a:pPr lvl="0"/>
          <a:r>
            <a:rPr lang="en-CA" sz="1100">
              <a:solidFill>
                <a:schemeClr val="dk1"/>
              </a:solidFill>
              <a:effectLst/>
              <a:latin typeface="+mn-lt"/>
              <a:ea typeface="+mn-ea"/>
              <a:cs typeface="+mn-cs"/>
            </a:rPr>
            <a:t>a home for his or her own occupation (even if the loan is made to the employee's spouse),</a:t>
          </a:r>
          <a:endParaRPr lang="en-CA" sz="1200">
            <a:solidFill>
              <a:schemeClr val="dk1"/>
            </a:solidFill>
            <a:effectLst/>
            <a:latin typeface="+mn-lt"/>
            <a:ea typeface="+mn-ea"/>
            <a:cs typeface="+mn-cs"/>
          </a:endParaRPr>
        </a:p>
        <a:p>
          <a:pPr lvl="0"/>
          <a:r>
            <a:rPr lang="en-CA" sz="1100">
              <a:solidFill>
                <a:schemeClr val="dk1"/>
              </a:solidFill>
              <a:effectLst/>
              <a:latin typeface="+mn-lt"/>
              <a:ea typeface="+mn-ea"/>
              <a:cs typeface="+mn-cs"/>
            </a:rPr>
            <a:t>previously unissued, fully paid shares of the corporation purchased directly from the corporation, or</a:t>
          </a:r>
          <a:endParaRPr lang="en-CA" sz="1200">
            <a:solidFill>
              <a:schemeClr val="dk1"/>
            </a:solidFill>
            <a:effectLst/>
            <a:latin typeface="+mn-lt"/>
            <a:ea typeface="+mn-ea"/>
            <a:cs typeface="+mn-cs"/>
          </a:endParaRPr>
        </a:p>
        <a:p>
          <a:pPr lvl="0"/>
          <a:r>
            <a:rPr lang="en-CA" sz="1100">
              <a:solidFill>
                <a:schemeClr val="dk1"/>
              </a:solidFill>
              <a:effectLst/>
              <a:latin typeface="+mn-lt"/>
              <a:ea typeface="+mn-ea"/>
              <a:cs typeface="+mn-cs"/>
            </a:rPr>
            <a:t>a motor vehicle (as defined) to be used in the performance of his or her duties of employment.</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 </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The general rule applies to Mrs.Shannon because of the above mentioned reasons, but an exception permits the loan described to be exempt from inclusion in income because: </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 </a:t>
          </a:r>
          <a:endParaRPr lang="en-CA" sz="1200">
            <a:solidFill>
              <a:schemeClr val="dk1"/>
            </a:solidFill>
            <a:effectLst/>
            <a:latin typeface="+mn-lt"/>
            <a:ea typeface="+mn-ea"/>
            <a:cs typeface="+mn-cs"/>
          </a:endParaRPr>
        </a:p>
        <a:p>
          <a:r>
            <a:rPr lang="en-CA" sz="1100" b="1">
              <a:solidFill>
                <a:schemeClr val="dk1"/>
              </a:solidFill>
              <a:effectLst/>
              <a:latin typeface="+mn-lt"/>
              <a:ea typeface="+mn-ea"/>
              <a:cs typeface="+mn-cs"/>
            </a:rPr>
            <a:t>A)</a:t>
          </a:r>
          <a:r>
            <a:rPr lang="en-CA" sz="1100" b="1" baseline="0">
              <a:solidFill>
                <a:schemeClr val="dk1"/>
              </a:solidFill>
              <a:effectLst/>
              <a:latin typeface="+mn-lt"/>
              <a:ea typeface="+mn-ea"/>
              <a:cs typeface="+mn-cs"/>
            </a:rPr>
            <a:t> </a:t>
          </a:r>
          <a:r>
            <a:rPr lang="en-CA" sz="1100" b="1">
              <a:solidFill>
                <a:schemeClr val="dk1"/>
              </a:solidFill>
              <a:effectLst/>
              <a:latin typeface="+mn-lt"/>
              <a:ea typeface="+mn-ea"/>
              <a:cs typeface="+mn-cs"/>
            </a:rPr>
            <a:t>Condition satisfied:</a:t>
          </a:r>
          <a:r>
            <a:rPr lang="en-CA" sz="1100">
              <a:solidFill>
                <a:schemeClr val="dk1"/>
              </a:solidFill>
              <a:effectLst/>
              <a:latin typeface="+mn-lt"/>
              <a:ea typeface="+mn-ea"/>
              <a:cs typeface="+mn-cs"/>
            </a:rPr>
            <a:t> The  loan was to assist Mrs.Shannon to purchase a condominium for her and her husband to live in Dundas, Ontario, near the head office of the company. </a:t>
          </a:r>
          <a:endParaRPr lang="en-CA" sz="1200">
            <a:solidFill>
              <a:schemeClr val="dk1"/>
            </a:solidFill>
            <a:effectLst/>
            <a:latin typeface="+mn-lt"/>
            <a:ea typeface="+mn-ea"/>
            <a:cs typeface="+mn-cs"/>
          </a:endParaRPr>
        </a:p>
        <a:p>
          <a:r>
            <a:rPr lang="en-CA" sz="1100" b="1">
              <a:solidFill>
                <a:schemeClr val="dk1"/>
              </a:solidFill>
              <a:effectLst/>
              <a:latin typeface="+mn-lt"/>
              <a:ea typeface="+mn-ea"/>
              <a:cs typeface="+mn-cs"/>
            </a:rPr>
            <a:t>B)</a:t>
          </a:r>
          <a:r>
            <a:rPr lang="en-CA" sz="1100" b="1" baseline="0">
              <a:solidFill>
                <a:schemeClr val="dk1"/>
              </a:solidFill>
              <a:effectLst/>
              <a:latin typeface="+mn-lt"/>
              <a:ea typeface="+mn-ea"/>
              <a:cs typeface="+mn-cs"/>
            </a:rPr>
            <a:t> </a:t>
          </a:r>
          <a:r>
            <a:rPr lang="en-CA" sz="1100" b="1">
              <a:solidFill>
                <a:schemeClr val="dk1"/>
              </a:solidFill>
              <a:effectLst/>
              <a:latin typeface="+mn-lt"/>
              <a:ea typeface="+mn-ea"/>
              <a:cs typeface="+mn-cs"/>
            </a:rPr>
            <a:t>Condition satisfied:</a:t>
          </a:r>
          <a:r>
            <a:rPr lang="en-CA" sz="1100">
              <a:solidFill>
                <a:schemeClr val="dk1"/>
              </a:solidFill>
              <a:effectLst/>
              <a:latin typeface="+mn-lt"/>
              <a:ea typeface="+mn-ea"/>
              <a:cs typeface="+mn-cs"/>
            </a:rPr>
            <a:t> The loan was received by Mrs. Shannon because of her employment and not because of her shareholdings, since all employees were eligible for this type of loan (employee-loan policy applicable to all full-time employees </a:t>
          </a:r>
          <a:endParaRPr lang="en-CA" sz="1200">
            <a:solidFill>
              <a:schemeClr val="dk1"/>
            </a:solidFill>
            <a:effectLst/>
            <a:latin typeface="+mn-lt"/>
            <a:ea typeface="+mn-ea"/>
            <a:cs typeface="+mn-cs"/>
          </a:endParaRPr>
        </a:p>
        <a:p>
          <a:r>
            <a:rPr lang="en-CA" sz="1100" b="1">
              <a:solidFill>
                <a:schemeClr val="dk1"/>
              </a:solidFill>
              <a:effectLst/>
              <a:latin typeface="+mn-lt"/>
              <a:ea typeface="+mn-ea"/>
              <a:cs typeface="+mn-cs"/>
            </a:rPr>
            <a:t>C)</a:t>
          </a:r>
          <a:r>
            <a:rPr lang="en-CA" sz="1100" b="1" baseline="0">
              <a:solidFill>
                <a:schemeClr val="dk1"/>
              </a:solidFill>
              <a:effectLst/>
              <a:latin typeface="+mn-lt"/>
              <a:ea typeface="+mn-ea"/>
              <a:cs typeface="+mn-cs"/>
            </a:rPr>
            <a:t> </a:t>
          </a:r>
          <a:r>
            <a:rPr lang="en-CA" sz="1100" b="1">
              <a:solidFill>
                <a:schemeClr val="dk1"/>
              </a:solidFill>
              <a:effectLst/>
              <a:latin typeface="+mn-lt"/>
              <a:ea typeface="+mn-ea"/>
              <a:cs typeface="+mn-cs"/>
            </a:rPr>
            <a:t>Condition satisfied:</a:t>
          </a:r>
          <a:r>
            <a:rPr lang="en-CA" sz="1100">
              <a:solidFill>
                <a:schemeClr val="dk1"/>
              </a:solidFill>
              <a:effectLst/>
              <a:latin typeface="+mn-lt"/>
              <a:ea typeface="+mn-ea"/>
              <a:cs typeface="+mn-cs"/>
            </a:rPr>
            <a:t> Bona fide repayment arrangements were made at the time of the loan; </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Clear and defined loan terms : $200,000 loan, with 2% interest to be paid annually on the first day of each month during which the loan was outstanding.</a:t>
          </a:r>
          <a:endParaRPr lang="en-CA" sz="1200">
            <a:solidFill>
              <a:schemeClr val="dk1"/>
            </a:solidFill>
            <a:effectLst/>
            <a:latin typeface="+mn-lt"/>
            <a:ea typeface="+mn-ea"/>
            <a:cs typeface="+mn-cs"/>
          </a:endParaRPr>
        </a:p>
        <a:p>
          <a:r>
            <a:rPr lang="en-CA" sz="1100" b="1">
              <a:solidFill>
                <a:schemeClr val="dk1"/>
              </a:solidFill>
              <a:effectLst/>
              <a:latin typeface="+mn-lt"/>
              <a:ea typeface="+mn-ea"/>
              <a:cs typeface="+mn-cs"/>
            </a:rPr>
            <a:t>D)</a:t>
          </a:r>
          <a:r>
            <a:rPr lang="en-CA" sz="1100" b="1" baseline="0">
              <a:solidFill>
                <a:schemeClr val="dk1"/>
              </a:solidFill>
              <a:effectLst/>
              <a:latin typeface="+mn-lt"/>
              <a:ea typeface="+mn-ea"/>
              <a:cs typeface="+mn-cs"/>
            </a:rPr>
            <a:t> </a:t>
          </a:r>
          <a:r>
            <a:rPr lang="en-CA" sz="1100" b="1">
              <a:solidFill>
                <a:schemeClr val="dk1"/>
              </a:solidFill>
              <a:effectLst/>
              <a:latin typeface="+mn-lt"/>
              <a:ea typeface="+mn-ea"/>
              <a:cs typeface="+mn-cs"/>
            </a:rPr>
            <a:t>Condition satisfied:</a:t>
          </a:r>
          <a:r>
            <a:rPr lang="en-CA" sz="1100">
              <a:solidFill>
                <a:schemeClr val="dk1"/>
              </a:solidFill>
              <a:effectLst/>
              <a:latin typeface="+mn-lt"/>
              <a:ea typeface="+mn-ea"/>
              <a:cs typeface="+mn-cs"/>
            </a:rPr>
            <a:t> The repayment of the loan was scheduled within a reasonable time. The repayment of the principal would be in 20 equal annual instalments on January 1 of each year, beginning January 1, 2022.</a:t>
          </a:r>
          <a:endParaRPr lang="en-CA" sz="1200">
            <a:solidFill>
              <a:schemeClr val="dk1"/>
            </a:solidFill>
            <a:effectLst/>
            <a:latin typeface="+mn-lt"/>
            <a:ea typeface="+mn-ea"/>
            <a:cs typeface="+mn-cs"/>
          </a:endParaRPr>
        </a:p>
        <a:p>
          <a:r>
            <a:rPr lang="en-CA" sz="1100" b="1">
              <a:solidFill>
                <a:schemeClr val="dk1"/>
              </a:solidFill>
              <a:effectLst/>
              <a:latin typeface="+mn-lt"/>
              <a:ea typeface="+mn-ea"/>
              <a:cs typeface="+mn-cs"/>
            </a:rPr>
            <a:t> </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However, the general rule would apply in the following unsatified condition:</a:t>
          </a:r>
          <a:endParaRPr lang="en-CA" sz="1200">
            <a:solidFill>
              <a:schemeClr val="dk1"/>
            </a:solidFill>
            <a:effectLst/>
            <a:latin typeface="+mn-lt"/>
            <a:ea typeface="+mn-ea"/>
            <a:cs typeface="+mn-cs"/>
          </a:endParaRPr>
        </a:p>
        <a:p>
          <a:r>
            <a:rPr lang="en-CA" sz="1100" b="1">
              <a:solidFill>
                <a:schemeClr val="dk1"/>
              </a:solidFill>
              <a:effectLst/>
              <a:latin typeface="+mn-lt"/>
              <a:ea typeface="+mn-ea"/>
              <a:cs typeface="+mn-cs"/>
            </a:rPr>
            <a:t> </a:t>
          </a:r>
          <a:endParaRPr lang="en-CA" sz="1200">
            <a:solidFill>
              <a:schemeClr val="dk1"/>
            </a:solidFill>
            <a:effectLst/>
            <a:latin typeface="+mn-lt"/>
            <a:ea typeface="+mn-ea"/>
            <a:cs typeface="+mn-cs"/>
          </a:endParaRPr>
        </a:p>
        <a:p>
          <a:r>
            <a:rPr lang="en-CA" sz="1100" b="1">
              <a:solidFill>
                <a:schemeClr val="dk1"/>
              </a:solidFill>
              <a:effectLst/>
              <a:latin typeface="+mn-lt"/>
              <a:ea typeface="+mn-ea"/>
              <a:cs typeface="+mn-cs"/>
            </a:rPr>
            <a:t>E)</a:t>
          </a:r>
          <a:r>
            <a:rPr lang="en-CA" sz="1100" b="1" baseline="0">
              <a:solidFill>
                <a:schemeClr val="dk1"/>
              </a:solidFill>
              <a:effectLst/>
              <a:latin typeface="+mn-lt"/>
              <a:ea typeface="+mn-ea"/>
              <a:cs typeface="+mn-cs"/>
            </a:rPr>
            <a:t> </a:t>
          </a:r>
          <a:r>
            <a:rPr lang="en-CA" sz="1100" b="1">
              <a:solidFill>
                <a:schemeClr val="dk1"/>
              </a:solidFill>
              <a:effectLst/>
              <a:latin typeface="+mn-lt"/>
              <a:ea typeface="+mn-ea"/>
              <a:cs typeface="+mn-cs"/>
            </a:rPr>
            <a:t>Condition not satisfied:</a:t>
          </a:r>
          <a:r>
            <a:rPr lang="en-CA" sz="1100">
              <a:solidFill>
                <a:schemeClr val="dk1"/>
              </a:solidFill>
              <a:effectLst/>
              <a:latin typeface="+mn-lt"/>
              <a:ea typeface="+mn-ea"/>
              <a:cs typeface="+mn-cs"/>
            </a:rPr>
            <a:t>  The loan made by TransCanada Sales Ltd. to Mrs. Shannon is not one made to an employee, rather, towards a specified employee for the reason that Mrs.Shannon owns more than 10% of the common shares of the corporation </a:t>
          </a:r>
          <a:r>
            <a:rPr lang="en-US" sz="1200">
              <a:solidFill>
                <a:schemeClr val="dk1"/>
              </a:solidFill>
              <a:effectLst/>
              <a:latin typeface="+mn-lt"/>
              <a:ea typeface="+mn-ea"/>
              <a:cs typeface="+mn-cs"/>
            </a:rPr>
            <a:t>(</a:t>
          </a:r>
          <a:r>
            <a:rPr lang="en-CA" sz="1100">
              <a:solidFill>
                <a:schemeClr val="dk1"/>
              </a:solidFill>
              <a:effectLst/>
              <a:latin typeface="+mn-lt"/>
              <a:ea typeface="+mn-ea"/>
              <a:cs typeface="+mn-cs"/>
            </a:rPr>
            <a:t>owns 12.5% of the common shares of TransCanada Sales Ltd)</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 </a:t>
          </a:r>
          <a:endParaRPr lang="en-CA" sz="1200">
            <a:solidFill>
              <a:schemeClr val="dk1"/>
            </a:solidFill>
            <a:effectLst/>
            <a:latin typeface="+mn-lt"/>
            <a:ea typeface="+mn-ea"/>
            <a:cs typeface="+mn-cs"/>
          </a:endParaRPr>
        </a:p>
        <a:p>
          <a:r>
            <a:rPr lang="en-CA" sz="1100">
              <a:solidFill>
                <a:schemeClr val="dk1"/>
              </a:solidFill>
              <a:effectLst/>
              <a:latin typeface="+mn-lt"/>
              <a:ea typeface="+mn-ea"/>
              <a:cs typeface="+mn-cs"/>
            </a:rPr>
            <a:t>For this reason, the shareholder loan would not be eligible for the general rule exception. As such, the shareholder loan must be included in the income of Mrs.Shannon personal income taxes for the taxation year end of 2020.</a:t>
          </a:r>
          <a:endParaRPr lang="en-CA" sz="1200">
            <a:solidFill>
              <a:schemeClr val="dk1"/>
            </a:solidFill>
            <a:effectLst/>
            <a:latin typeface="+mn-lt"/>
            <a:ea typeface="+mn-ea"/>
            <a:cs typeface="+mn-cs"/>
          </a:endParaRPr>
        </a:p>
        <a:p>
          <a:endParaRPr lang="en-CA"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177800</xdr:colOff>
      <xdr:row>0</xdr:row>
      <xdr:rowOff>82550</xdr:rowOff>
    </xdr:from>
    <xdr:to>
      <xdr:col>10</xdr:col>
      <xdr:colOff>412750</xdr:colOff>
      <xdr:row>14</xdr:row>
      <xdr:rowOff>38100</xdr:rowOff>
    </xdr:to>
    <xdr:sp macro="" textlink="">
      <xdr:nvSpPr>
        <xdr:cNvPr id="2" name="TextBox 1">
          <a:extLst>
            <a:ext uri="{FF2B5EF4-FFF2-40B4-BE49-F238E27FC236}">
              <a16:creationId xmlns:a16="http://schemas.microsoft.com/office/drawing/2014/main" id="{D5AAA4D6-FAED-4D4B-A9FE-F8B286226FB7}"/>
            </a:ext>
          </a:extLst>
        </xdr:cNvPr>
        <xdr:cNvSpPr txBox="1"/>
      </xdr:nvSpPr>
      <xdr:spPr>
        <a:xfrm>
          <a:off x="177800" y="82550"/>
          <a:ext cx="9578975" cy="2622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CA" sz="1100" b="1">
              <a:solidFill>
                <a:schemeClr val="dk1"/>
              </a:solidFill>
              <a:effectLst/>
              <a:latin typeface="+mn-lt"/>
              <a:ea typeface="+mn-ea"/>
              <a:cs typeface="+mn-cs"/>
            </a:rPr>
            <a:t>Question 1                                                                                               (22 marks) </a:t>
          </a:r>
          <a:endParaRPr lang="en-CA">
            <a:effectLst/>
          </a:endParaRPr>
        </a:p>
        <a:p>
          <a:r>
            <a:rPr lang="en-CA" sz="1100">
              <a:solidFill>
                <a:schemeClr val="dk1"/>
              </a:solidFill>
              <a:effectLst/>
              <a:latin typeface="+mn-lt"/>
              <a:ea typeface="+mn-ea"/>
              <a:cs typeface="+mn-cs"/>
            </a:rPr>
            <a:t> </a:t>
          </a:r>
          <a:endParaRPr lang="en-CA">
            <a:effectLst/>
          </a:endParaRPr>
        </a:p>
        <a:p>
          <a:r>
            <a:rPr lang="en-CA" sz="1100">
              <a:solidFill>
                <a:schemeClr val="dk1"/>
              </a:solidFill>
              <a:effectLst/>
              <a:latin typeface="+mn-lt"/>
              <a:ea typeface="+mn-ea"/>
              <a:cs typeface="+mn-cs"/>
            </a:rPr>
            <a:t>Shannon is the national sales manager of TransCanada Sales Ltd. She owns 12.5% of the common shares of the corporation, having exercised stock options in previous years. She was not involved in the financial management of the corporation. On June 9, 2020, she borrowed $200,000 from the corporation, under its employee-loan policy applicable to all full-time employees, to finance the purchase of a condominium for her and her husband to live in Dundas, Ontario, near the head office of the company. Under the terms of the loan plan, Shannon signed an agreement on the day she received the loan to pay interest at 2% annually on the first day of each month during which the loan was outstanding and to repay the principal in 20 equal annual instalments on January 1 of each year, beginning January 1, 2022.</a:t>
          </a:r>
          <a:endParaRPr lang="en-CA">
            <a:effectLst/>
          </a:endParaRPr>
        </a:p>
        <a:p>
          <a:endParaRPr lang="en-CA" sz="1100"/>
        </a:p>
        <a:p>
          <a:r>
            <a:rPr lang="en-CA" sz="1100" b="1">
              <a:solidFill>
                <a:schemeClr val="dk1"/>
              </a:solidFill>
              <a:effectLst/>
              <a:latin typeface="+mn-lt"/>
              <a:ea typeface="+mn-ea"/>
              <a:cs typeface="+mn-cs"/>
            </a:rPr>
            <a:t>Required:</a:t>
          </a:r>
          <a:endParaRPr lang="en-CA">
            <a:effectLst/>
          </a:endParaRPr>
        </a:p>
        <a:p>
          <a:r>
            <a:rPr lang="en-CA" sz="1100">
              <a:solidFill>
                <a:schemeClr val="dk1"/>
              </a:solidFill>
              <a:effectLst/>
              <a:latin typeface="+mn-lt"/>
              <a:ea typeface="+mn-ea"/>
              <a:cs typeface="+mn-cs"/>
            </a:rPr>
            <a:t> </a:t>
          </a:r>
          <a:endParaRPr lang="en-CA">
            <a:effectLst/>
          </a:endParaRPr>
        </a:p>
        <a:p>
          <a:r>
            <a:rPr lang="en-CA" sz="1100">
              <a:solidFill>
                <a:schemeClr val="dk1"/>
              </a:solidFill>
              <a:effectLst/>
              <a:latin typeface="+mn-lt"/>
              <a:ea typeface="+mn-ea"/>
              <a:cs typeface="+mn-cs"/>
            </a:rPr>
            <a:t>Indicate each of the conditions necessary to exclude the principal amount of the loan from Shannon’s income and indicate, briefly from the facts, how each condition is satisfied.</a:t>
          </a:r>
          <a:endParaRPr lang="en-CA">
            <a:effectLst/>
          </a:endParaRPr>
        </a:p>
        <a:p>
          <a:r>
            <a:rPr lang="en-CA" sz="1100">
              <a:solidFill>
                <a:schemeClr val="dk1"/>
              </a:solidFill>
              <a:effectLst/>
              <a:latin typeface="+mn-lt"/>
              <a:ea typeface="+mn-ea"/>
              <a:cs typeface="+mn-cs"/>
            </a:rPr>
            <a:t> </a:t>
          </a:r>
          <a:endParaRPr lang="en-CA">
            <a:effectLst/>
          </a:endParaRPr>
        </a:p>
        <a:p>
          <a:r>
            <a:rPr lang="en-CA" sz="1100" b="1">
              <a:solidFill>
                <a:schemeClr val="dk1"/>
              </a:solidFill>
              <a:effectLst/>
              <a:latin typeface="+mn-lt"/>
              <a:ea typeface="+mn-ea"/>
              <a:cs typeface="+mn-cs"/>
            </a:rPr>
            <a:t>Compute the amount of the interest benefit to be included in Shannon’s income in 2021 in respect of the loan.</a:t>
          </a:r>
          <a:endParaRPr lang="en-CA" b="1">
            <a:effectLst/>
          </a:endParaRPr>
        </a:p>
        <a:p>
          <a:endParaRPr lang="en-CA"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AB16B-CC3F-45FC-8DDD-0ECCB4AE3A33}">
  <dimension ref="A1"/>
  <sheetViews>
    <sheetView workbookViewId="0">
      <selection activeCell="D84" sqref="D84"/>
    </sheetView>
  </sheetViews>
  <sheetFormatPr defaultRowHeight="14.5" x14ac:dyDescent="0.35"/>
  <sheetData/>
  <pageMargins left="0.7" right="0.7" top="0.75" bottom="0.75" header="0.3" footer="0.3"/>
  <pageSetup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52574-EDB1-459E-9522-950A869AD521}">
  <dimension ref="A16:G28"/>
  <sheetViews>
    <sheetView tabSelected="1" workbookViewId="0">
      <selection activeCell="F25" sqref="F25"/>
    </sheetView>
  </sheetViews>
  <sheetFormatPr defaultRowHeight="14.5" x14ac:dyDescent="0.35"/>
  <cols>
    <col min="1" max="1" width="23.81640625" customWidth="1"/>
    <col min="2" max="2" width="13.54296875" bestFit="1" customWidth="1"/>
    <col min="3" max="3" width="8.81640625" bestFit="1" customWidth="1"/>
    <col min="4" max="4" width="25.1796875" customWidth="1"/>
    <col min="5" max="5" width="14" customWidth="1"/>
    <col min="6" max="6" width="13.54296875" customWidth="1"/>
    <col min="7" max="7" width="13.7265625" customWidth="1"/>
  </cols>
  <sheetData>
    <row r="16" spans="1:2" x14ac:dyDescent="0.35">
      <c r="A16" t="s">
        <v>128</v>
      </c>
      <c r="B16" s="104">
        <v>200000</v>
      </c>
    </row>
    <row r="17" spans="1:7" x14ac:dyDescent="0.35">
      <c r="A17" t="s">
        <v>129</v>
      </c>
      <c r="B17" s="105">
        <v>0.02</v>
      </c>
    </row>
    <row r="18" spans="1:7" x14ac:dyDescent="0.35">
      <c r="A18" t="s">
        <v>130</v>
      </c>
      <c r="B18">
        <v>365</v>
      </c>
    </row>
    <row r="19" spans="1:7" x14ac:dyDescent="0.35">
      <c r="A19" t="s">
        <v>131</v>
      </c>
      <c r="B19" s="106">
        <v>43991</v>
      </c>
      <c r="D19" s="107" t="s">
        <v>132</v>
      </c>
      <c r="E19">
        <v>2020</v>
      </c>
      <c r="F19">
        <v>2021</v>
      </c>
    </row>
    <row r="20" spans="1:7" x14ac:dyDescent="0.35">
      <c r="A20" t="s">
        <v>133</v>
      </c>
      <c r="B20" s="106">
        <v>43831</v>
      </c>
      <c r="D20" t="s">
        <v>134</v>
      </c>
      <c r="E20" s="108">
        <f>B16</f>
        <v>200000</v>
      </c>
    </row>
    <row r="21" spans="1:7" x14ac:dyDescent="0.35">
      <c r="A21" t="s">
        <v>135</v>
      </c>
      <c r="B21" s="106">
        <v>44197</v>
      </c>
      <c r="D21" t="s">
        <v>136</v>
      </c>
      <c r="E21" s="109">
        <f>B16*B17*((B19-B20)/B18)</f>
        <v>1753.4246575342465</v>
      </c>
      <c r="F21" s="110">
        <f>B16*B17*(365/B18)</f>
        <v>4000</v>
      </c>
    </row>
    <row r="22" spans="1:7" x14ac:dyDescent="0.35">
      <c r="A22" t="s">
        <v>137</v>
      </c>
      <c r="B22" s="106">
        <v>44562</v>
      </c>
      <c r="D22" s="107" t="s">
        <v>138</v>
      </c>
      <c r="E22" s="111">
        <f>SUM(E20:E21)</f>
        <v>201753.42465753425</v>
      </c>
      <c r="F22" s="111">
        <f>SUM(F20:F21)</f>
        <v>4000</v>
      </c>
    </row>
    <row r="23" spans="1:7" x14ac:dyDescent="0.35">
      <c r="B23" s="106"/>
    </row>
    <row r="24" spans="1:7" x14ac:dyDescent="0.35">
      <c r="B24" s="106"/>
      <c r="G24" s="112" t="s">
        <v>139</v>
      </c>
    </row>
    <row r="25" spans="1:7" x14ac:dyDescent="0.35">
      <c r="B25" s="106"/>
      <c r="D25" t="s">
        <v>140</v>
      </c>
      <c r="E25" s="108">
        <f>E21</f>
        <v>1753.4246575342465</v>
      </c>
      <c r="F25" s="108">
        <f>F21</f>
        <v>4000</v>
      </c>
      <c r="G25" s="113">
        <f>SUM(E25:F25)</f>
        <v>5753.4246575342468</v>
      </c>
    </row>
    <row r="26" spans="1:7" ht="15" thickBot="1" x14ac:dyDescent="0.4"/>
    <row r="27" spans="1:7" x14ac:dyDescent="0.35">
      <c r="D27" s="114" t="s">
        <v>141</v>
      </c>
      <c r="E27" s="115">
        <f>F25</f>
        <v>4000</v>
      </c>
    </row>
    <row r="28" spans="1:7" ht="15" thickBot="1" x14ac:dyDescent="0.4">
      <c r="D28" s="116" t="s">
        <v>142</v>
      </c>
      <c r="E28" s="117">
        <f>G25</f>
        <v>5753.4246575342468</v>
      </c>
    </row>
  </sheetData>
  <pageMargins left="0.7" right="0.7" top="0.75" bottom="0.75" header="0.3" footer="0.3"/>
  <pageSetup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D9209-5AE0-473A-B7A1-E64B0AE1D3B1}">
  <dimension ref="A3:I34"/>
  <sheetViews>
    <sheetView workbookViewId="0">
      <selection activeCell="C28" sqref="C28"/>
    </sheetView>
  </sheetViews>
  <sheetFormatPr defaultRowHeight="14.5" x14ac:dyDescent="0.35"/>
  <cols>
    <col min="3" max="3" width="64.26953125" bestFit="1" customWidth="1"/>
    <col min="4" max="6" width="12.7265625" bestFit="1" customWidth="1"/>
    <col min="7" max="7" width="11" customWidth="1"/>
    <col min="9" max="9" width="12.7265625" customWidth="1"/>
  </cols>
  <sheetData>
    <row r="3" spans="3:9" x14ac:dyDescent="0.35">
      <c r="D3" t="s">
        <v>93</v>
      </c>
    </row>
    <row r="4" spans="3:9" x14ac:dyDescent="0.35">
      <c r="C4" s="86"/>
      <c r="D4" s="86" t="s">
        <v>94</v>
      </c>
      <c r="E4" s="86" t="s">
        <v>95</v>
      </c>
      <c r="F4" s="86" t="s">
        <v>96</v>
      </c>
    </row>
    <row r="5" spans="3:9" x14ac:dyDescent="0.35">
      <c r="C5" s="87" t="s">
        <v>97</v>
      </c>
      <c r="D5" s="88">
        <v>0.8</v>
      </c>
      <c r="E5" s="88"/>
      <c r="F5" s="88"/>
    </row>
    <row r="6" spans="3:9" x14ac:dyDescent="0.35">
      <c r="C6" s="87" t="s">
        <v>98</v>
      </c>
      <c r="D6" s="88">
        <v>0.2</v>
      </c>
      <c r="E6" s="88"/>
      <c r="F6" s="88"/>
    </row>
    <row r="7" spans="3:9" x14ac:dyDescent="0.35">
      <c r="C7" s="87" t="s">
        <v>99</v>
      </c>
      <c r="D7" s="88"/>
      <c r="E7" s="88">
        <v>0.85</v>
      </c>
      <c r="F7" s="88"/>
    </row>
    <row r="8" spans="3:9" x14ac:dyDescent="0.35">
      <c r="C8" s="87" t="s">
        <v>100</v>
      </c>
      <c r="D8" s="88"/>
      <c r="E8" s="88">
        <v>0.15</v>
      </c>
      <c r="F8" s="88"/>
    </row>
    <row r="9" spans="3:9" x14ac:dyDescent="0.35">
      <c r="C9" s="87" t="s">
        <v>101</v>
      </c>
      <c r="D9" s="88"/>
      <c r="E9" s="88"/>
      <c r="F9" s="88">
        <v>0.4</v>
      </c>
    </row>
    <row r="10" spans="3:9" x14ac:dyDescent="0.35">
      <c r="C10" s="87" t="s">
        <v>102</v>
      </c>
      <c r="D10" s="88"/>
      <c r="E10" s="88"/>
      <c r="F10" s="88">
        <v>0.6</v>
      </c>
    </row>
    <row r="12" spans="3:9" ht="15" thickBot="1" x14ac:dyDescent="0.4">
      <c r="C12" t="s">
        <v>103</v>
      </c>
    </row>
    <row r="13" spans="3:9" ht="16" thickBot="1" x14ac:dyDescent="0.4">
      <c r="C13" s="89" t="s">
        <v>104</v>
      </c>
      <c r="D13" s="90"/>
      <c r="E13" s="90"/>
      <c r="F13" s="90"/>
      <c r="G13" s="90"/>
      <c r="H13" s="90"/>
      <c r="I13" s="91"/>
    </row>
    <row r="14" spans="3:9" x14ac:dyDescent="0.35">
      <c r="C14" s="92" t="s">
        <v>105</v>
      </c>
      <c r="D14" s="93" t="s">
        <v>106</v>
      </c>
      <c r="E14" s="94"/>
      <c r="F14" s="94"/>
      <c r="G14" s="94"/>
      <c r="H14" s="94"/>
      <c r="I14" s="95"/>
    </row>
    <row r="15" spans="3:9" x14ac:dyDescent="0.35">
      <c r="C15" s="87" t="s">
        <v>107</v>
      </c>
      <c r="D15" s="96" t="s">
        <v>108</v>
      </c>
      <c r="E15" s="97"/>
      <c r="F15" s="97"/>
      <c r="G15" s="97"/>
      <c r="H15" s="97"/>
      <c r="I15" s="98"/>
    </row>
    <row r="16" spans="3:9" x14ac:dyDescent="0.35">
      <c r="C16" s="87" t="s">
        <v>109</v>
      </c>
      <c r="D16" s="96" t="s">
        <v>110</v>
      </c>
      <c r="E16" s="97"/>
      <c r="F16" s="97"/>
      <c r="G16" s="97"/>
      <c r="H16" s="97"/>
      <c r="I16" s="98"/>
    </row>
    <row r="17" spans="1:9" x14ac:dyDescent="0.35">
      <c r="C17" s="87" t="s">
        <v>111</v>
      </c>
      <c r="D17" s="96" t="s">
        <v>112</v>
      </c>
      <c r="E17" s="97"/>
      <c r="F17" s="97"/>
      <c r="G17" s="97"/>
      <c r="H17" s="97"/>
      <c r="I17" s="98"/>
    </row>
    <row r="18" spans="1:9" x14ac:dyDescent="0.35">
      <c r="D18" s="96" t="s">
        <v>113</v>
      </c>
      <c r="E18" s="97"/>
      <c r="F18" s="97"/>
      <c r="G18" s="97"/>
      <c r="H18" s="97"/>
      <c r="I18" s="98"/>
    </row>
    <row r="19" spans="1:9" x14ac:dyDescent="0.35">
      <c r="D19" s="96" t="s">
        <v>114</v>
      </c>
      <c r="E19" s="97"/>
      <c r="F19" s="97"/>
      <c r="G19" s="97"/>
      <c r="H19" s="97"/>
      <c r="I19" s="98"/>
    </row>
    <row r="20" spans="1:9" ht="15" thickBot="1" x14ac:dyDescent="0.4"/>
    <row r="21" spans="1:9" x14ac:dyDescent="0.35">
      <c r="D21" s="99" t="s">
        <v>115</v>
      </c>
      <c r="E21" s="99" t="s">
        <v>116</v>
      </c>
      <c r="F21" s="99" t="s">
        <v>117</v>
      </c>
    </row>
    <row r="22" spans="1:9" x14ac:dyDescent="0.35">
      <c r="C22" s="87" t="s">
        <v>118</v>
      </c>
      <c r="D22" s="88">
        <f>D5</f>
        <v>0.8</v>
      </c>
      <c r="E22" s="88">
        <f>E7</f>
        <v>0.85</v>
      </c>
      <c r="F22" s="88"/>
    </row>
    <row r="23" spans="1:9" x14ac:dyDescent="0.35">
      <c r="C23" s="87" t="s">
        <v>119</v>
      </c>
      <c r="D23" s="100">
        <f>D6*55%</f>
        <v>0.11000000000000001</v>
      </c>
      <c r="E23" s="101">
        <f>E8*99%</f>
        <v>0.14849999999999999</v>
      </c>
      <c r="F23" s="102">
        <v>0.6</v>
      </c>
    </row>
    <row r="24" spans="1:9" x14ac:dyDescent="0.35">
      <c r="A24" t="s">
        <v>120</v>
      </c>
      <c r="C24" s="87" t="s">
        <v>121</v>
      </c>
      <c r="D24" s="100">
        <f>D22+D23</f>
        <v>0.91</v>
      </c>
      <c r="E24" s="101">
        <f>E22+E23</f>
        <v>0.99849999999999994</v>
      </c>
      <c r="F24" s="102">
        <f>F23</f>
        <v>0.6</v>
      </c>
    </row>
    <row r="27" spans="1:9" x14ac:dyDescent="0.35">
      <c r="C27" s="103" t="s">
        <v>122</v>
      </c>
    </row>
    <row r="28" spans="1:9" x14ac:dyDescent="0.35">
      <c r="C28" t="s">
        <v>123</v>
      </c>
    </row>
    <row r="29" spans="1:9" x14ac:dyDescent="0.35">
      <c r="C29" t="s">
        <v>124</v>
      </c>
    </row>
    <row r="30" spans="1:9" x14ac:dyDescent="0.35">
      <c r="C30" t="s">
        <v>125</v>
      </c>
    </row>
    <row r="31" spans="1:9" x14ac:dyDescent="0.35">
      <c r="C31" t="s">
        <v>126</v>
      </c>
    </row>
    <row r="32" spans="1:9" x14ac:dyDescent="0.35">
      <c r="C32" t="s">
        <v>125</v>
      </c>
    </row>
    <row r="33" spans="3:3" x14ac:dyDescent="0.35">
      <c r="C33" t="s">
        <v>126</v>
      </c>
    </row>
    <row r="34" spans="3:3" x14ac:dyDescent="0.35">
      <c r="C34" t="s">
        <v>127</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4C79E2-0BB1-4741-9BE7-375E6E90DB67}">
  <dimension ref="B1:X83"/>
  <sheetViews>
    <sheetView topLeftCell="A58" workbookViewId="0">
      <selection activeCell="D81" sqref="D81"/>
    </sheetView>
  </sheetViews>
  <sheetFormatPr defaultColWidth="9.1796875" defaultRowHeight="14.5" x14ac:dyDescent="0.35"/>
  <cols>
    <col min="1" max="1" width="2.7265625" style="2" customWidth="1"/>
    <col min="2" max="2" width="32.1796875" style="2" customWidth="1"/>
    <col min="3" max="3" width="15.26953125" style="2" customWidth="1"/>
    <col min="4" max="4" width="17.7265625" style="2" customWidth="1"/>
    <col min="5" max="5" width="2.7265625" style="2" customWidth="1"/>
    <col min="6" max="6" width="12.54296875" style="2" bestFit="1" customWidth="1"/>
    <col min="7" max="7" width="2.7265625" style="2" customWidth="1"/>
    <col min="8" max="8" width="9.1796875" style="2"/>
    <col min="9" max="9" width="2.7265625" style="2" customWidth="1"/>
    <col min="10" max="10" width="12.54296875" style="2" bestFit="1" customWidth="1"/>
    <col min="11" max="11" width="13.1796875" style="2" customWidth="1"/>
    <col min="12" max="12" width="2.7265625" style="2" customWidth="1"/>
    <col min="13" max="13" width="15.81640625" style="3" bestFit="1" customWidth="1"/>
    <col min="14" max="14" width="2.7265625" style="2" customWidth="1"/>
    <col min="15" max="15" width="14.1796875" style="2" customWidth="1"/>
    <col min="16" max="16384" width="9.1796875" style="2"/>
  </cols>
  <sheetData>
    <row r="1" spans="2:24" s="3" customFormat="1" ht="16" x14ac:dyDescent="0.35">
      <c r="B1" s="118" t="s">
        <v>44</v>
      </c>
      <c r="C1" s="4"/>
      <c r="D1" s="124" t="s">
        <v>47</v>
      </c>
      <c r="E1" s="38"/>
      <c r="F1" s="120" t="s">
        <v>27</v>
      </c>
      <c r="G1" s="38"/>
      <c r="H1" s="120" t="s">
        <v>12</v>
      </c>
      <c r="I1" s="38"/>
      <c r="J1" s="123" t="s">
        <v>28</v>
      </c>
      <c r="K1" s="123"/>
      <c r="L1" s="38"/>
      <c r="M1" s="124" t="s">
        <v>45</v>
      </c>
      <c r="N1" s="38"/>
      <c r="O1" s="118" t="s">
        <v>31</v>
      </c>
    </row>
    <row r="2" spans="2:24" x14ac:dyDescent="0.35">
      <c r="B2" s="119"/>
      <c r="C2" s="39"/>
      <c r="D2" s="125"/>
      <c r="E2" s="39"/>
      <c r="F2" s="119"/>
      <c r="G2" s="39"/>
      <c r="H2" s="119"/>
      <c r="I2" s="39"/>
      <c r="J2" s="5" t="s">
        <v>29</v>
      </c>
      <c r="K2" s="5" t="s">
        <v>30</v>
      </c>
      <c r="L2" s="39"/>
      <c r="M2" s="125"/>
      <c r="N2" s="39"/>
      <c r="O2" s="119"/>
    </row>
    <row r="3" spans="2:24" x14ac:dyDescent="0.35">
      <c r="B3" s="2" t="s">
        <v>46</v>
      </c>
      <c r="D3" s="6"/>
      <c r="E3" s="7"/>
      <c r="F3" s="7"/>
      <c r="G3" s="7"/>
      <c r="H3" s="7"/>
      <c r="I3" s="7"/>
      <c r="J3" s="7"/>
      <c r="K3" s="7"/>
      <c r="L3" s="7"/>
      <c r="M3" s="8">
        <v>12000</v>
      </c>
      <c r="N3" s="7"/>
      <c r="O3" s="7">
        <v>13000</v>
      </c>
    </row>
    <row r="4" spans="2:24" x14ac:dyDescent="0.35">
      <c r="B4" s="9" t="s">
        <v>32</v>
      </c>
      <c r="D4" s="7">
        <v>74000</v>
      </c>
      <c r="E4" s="7"/>
      <c r="F4" s="7">
        <v>74000</v>
      </c>
      <c r="G4" s="7"/>
      <c r="H4" s="7"/>
      <c r="I4" s="7"/>
      <c r="J4" s="7"/>
      <c r="K4" s="7"/>
      <c r="L4" s="7"/>
      <c r="M4" s="8"/>
      <c r="N4" s="7"/>
      <c r="O4" s="7"/>
    </row>
    <row r="5" spans="2:24" x14ac:dyDescent="0.35">
      <c r="B5" s="9" t="s">
        <v>23</v>
      </c>
      <c r="D5" s="7">
        <v>172000</v>
      </c>
      <c r="E5" s="7"/>
      <c r="F5" s="7">
        <v>170000</v>
      </c>
      <c r="G5" s="7"/>
      <c r="H5" s="7"/>
      <c r="I5" s="7"/>
      <c r="J5" s="7">
        <f>D5-F5</f>
        <v>2000</v>
      </c>
      <c r="K5" s="7"/>
      <c r="L5" s="7"/>
      <c r="M5" s="8"/>
      <c r="N5" s="7"/>
      <c r="O5" s="7"/>
      <c r="X5" s="10"/>
    </row>
    <row r="6" spans="2:24" x14ac:dyDescent="0.35">
      <c r="B6" s="9" t="s">
        <v>33</v>
      </c>
      <c r="D6" s="7">
        <v>240000</v>
      </c>
      <c r="E6" s="7"/>
      <c r="F6" s="7">
        <v>230000</v>
      </c>
      <c r="G6" s="7"/>
      <c r="H6" s="7"/>
      <c r="I6" s="7"/>
      <c r="J6" s="7">
        <f>D6-F6</f>
        <v>10000</v>
      </c>
      <c r="K6" s="7"/>
      <c r="L6" s="7"/>
      <c r="M6" s="8"/>
      <c r="N6" s="7"/>
      <c r="O6" s="7"/>
    </row>
    <row r="7" spans="2:24" x14ac:dyDescent="0.35">
      <c r="B7" s="9" t="s">
        <v>34</v>
      </c>
      <c r="D7" s="7">
        <v>110000</v>
      </c>
      <c r="E7" s="7"/>
      <c r="F7" s="7">
        <v>60000</v>
      </c>
      <c r="G7" s="7"/>
      <c r="H7" s="7"/>
      <c r="I7" s="7"/>
      <c r="J7" s="7"/>
      <c r="K7" s="7">
        <f>(D7-F7)*0.5</f>
        <v>25000</v>
      </c>
      <c r="L7" s="7"/>
      <c r="M7" s="7">
        <f>K7</f>
        <v>25000</v>
      </c>
      <c r="N7" s="7"/>
      <c r="O7" s="7"/>
    </row>
    <row r="8" spans="2:24" x14ac:dyDescent="0.35">
      <c r="B8" s="9" t="s">
        <v>35</v>
      </c>
      <c r="D8" s="7">
        <v>423000</v>
      </c>
      <c r="E8" s="7"/>
      <c r="F8" s="7">
        <v>600000</v>
      </c>
      <c r="G8" s="7"/>
      <c r="H8" s="7">
        <v>304000</v>
      </c>
      <c r="I8" s="7"/>
      <c r="J8" s="7">
        <f>F8-H8</f>
        <v>296000</v>
      </c>
      <c r="K8" s="7">
        <f>MAX(0,(D8-F8)*0.5)</f>
        <v>0</v>
      </c>
      <c r="L8" s="7"/>
      <c r="M8" s="7">
        <f>K8</f>
        <v>0</v>
      </c>
      <c r="N8" s="7"/>
      <c r="O8" s="7"/>
    </row>
    <row r="9" spans="2:24" x14ac:dyDescent="0.35">
      <c r="B9" s="9" t="s">
        <v>36</v>
      </c>
      <c r="D9" s="7">
        <v>67000</v>
      </c>
      <c r="E9" s="7"/>
      <c r="F9" s="7">
        <v>150000</v>
      </c>
      <c r="G9" s="7"/>
      <c r="H9" s="7">
        <v>76000</v>
      </c>
      <c r="I9" s="7"/>
      <c r="J9" s="7">
        <f>F9-H9</f>
        <v>74000</v>
      </c>
      <c r="K9" s="7">
        <f>MAX(0,(D9-F9)*0.5)</f>
        <v>0</v>
      </c>
      <c r="L9" s="7"/>
      <c r="M9" s="7">
        <f t="shared" ref="M9:M10" si="0">K9</f>
        <v>0</v>
      </c>
      <c r="N9" s="7"/>
      <c r="O9" s="7"/>
    </row>
    <row r="10" spans="2:24" x14ac:dyDescent="0.35">
      <c r="B10" s="9" t="s">
        <v>37</v>
      </c>
      <c r="D10" s="7">
        <v>15000</v>
      </c>
      <c r="E10" s="7"/>
      <c r="F10" s="7">
        <v>25000</v>
      </c>
      <c r="G10" s="7"/>
      <c r="H10" s="7"/>
      <c r="I10" s="7"/>
      <c r="J10" s="7"/>
      <c r="K10" s="7">
        <f>MAX(0,(D10-F10)*0.5)</f>
        <v>0</v>
      </c>
      <c r="L10" s="7"/>
      <c r="M10" s="7">
        <f t="shared" si="0"/>
        <v>0</v>
      </c>
      <c r="N10" s="7"/>
      <c r="O10" s="7"/>
    </row>
    <row r="11" spans="2:24" x14ac:dyDescent="0.35">
      <c r="B11" s="31" t="s">
        <v>0</v>
      </c>
      <c r="D11" s="7">
        <v>68000</v>
      </c>
      <c r="E11" s="7"/>
      <c r="F11" s="7"/>
      <c r="G11" s="7"/>
      <c r="H11" s="7"/>
      <c r="I11" s="7"/>
      <c r="K11" s="7">
        <f>D11*0.5</f>
        <v>34000</v>
      </c>
      <c r="L11" s="7"/>
      <c r="M11" s="8">
        <f>K11</f>
        <v>34000</v>
      </c>
      <c r="N11" s="7"/>
      <c r="O11" s="7"/>
    </row>
    <row r="12" spans="2:24" ht="16" x14ac:dyDescent="0.5">
      <c r="B12" s="31" t="s">
        <v>43</v>
      </c>
      <c r="D12" s="12">
        <v>120000</v>
      </c>
      <c r="E12" s="12"/>
      <c r="F12" s="12">
        <v>100000</v>
      </c>
      <c r="G12" s="12"/>
      <c r="H12" s="12">
        <v>88000</v>
      </c>
      <c r="I12" s="12"/>
      <c r="J12" s="20">
        <f>F12-H12</f>
        <v>12000</v>
      </c>
      <c r="K12" s="20">
        <f>MAX(0,(D12-F12)*0.5)</f>
        <v>10000</v>
      </c>
      <c r="L12" s="12"/>
      <c r="M12" s="24">
        <f>K12</f>
        <v>10000</v>
      </c>
      <c r="N12" s="12"/>
      <c r="O12" s="12"/>
    </row>
    <row r="13" spans="2:24" ht="16" x14ac:dyDescent="0.5">
      <c r="B13" s="9" t="s">
        <v>38</v>
      </c>
      <c r="D13" s="20">
        <v>-208000</v>
      </c>
      <c r="E13" s="12"/>
      <c r="F13" s="12"/>
      <c r="G13" s="12"/>
      <c r="H13" s="12"/>
      <c r="I13" s="12"/>
      <c r="J13" s="12"/>
      <c r="K13" s="12"/>
      <c r="L13" s="12"/>
      <c r="M13" s="13"/>
      <c r="N13" s="12"/>
      <c r="O13" s="20">
        <f>K14*0.30666</f>
        <v>21159.54</v>
      </c>
    </row>
    <row r="14" spans="2:24" x14ac:dyDescent="0.35">
      <c r="C14" s="11"/>
      <c r="D14" s="7">
        <f>SUM(D3:D13)</f>
        <v>1081000</v>
      </c>
      <c r="E14" s="7"/>
      <c r="F14" s="7"/>
      <c r="G14" s="7"/>
      <c r="H14" s="7"/>
      <c r="I14" s="7"/>
      <c r="J14" s="7">
        <f>SUM(J3:J13)</f>
        <v>394000</v>
      </c>
      <c r="K14" s="7">
        <f>SUM(K3:K13)</f>
        <v>69000</v>
      </c>
      <c r="L14" s="7"/>
      <c r="M14" s="8"/>
      <c r="N14" s="7"/>
      <c r="O14" s="7"/>
    </row>
    <row r="15" spans="2:24" x14ac:dyDescent="0.35">
      <c r="B15" s="2" t="s">
        <v>49</v>
      </c>
      <c r="C15" s="11"/>
      <c r="D15" s="7">
        <f>J16+K16</f>
        <v>86180.23000000001</v>
      </c>
      <c r="E15" s="7"/>
      <c r="F15" s="7"/>
      <c r="G15" s="7"/>
      <c r="H15" s="7"/>
      <c r="I15" s="7"/>
      <c r="J15" s="26">
        <v>0.13</v>
      </c>
      <c r="K15" s="26">
        <f>0.4+0.10667</f>
        <v>0.50667000000000006</v>
      </c>
      <c r="L15" s="7"/>
      <c r="M15" s="8"/>
      <c r="N15" s="7"/>
      <c r="O15" s="7"/>
    </row>
    <row r="16" spans="2:24" ht="16" x14ac:dyDescent="0.5">
      <c r="B16" s="2" t="s">
        <v>39</v>
      </c>
      <c r="C16" s="11"/>
      <c r="D16" s="20">
        <f>O16</f>
        <v>34159.54</v>
      </c>
      <c r="E16" s="7"/>
      <c r="F16" s="7"/>
      <c r="G16" s="7"/>
      <c r="H16" s="7"/>
      <c r="I16" s="7"/>
      <c r="J16" s="25">
        <f>J14*J15</f>
        <v>51220</v>
      </c>
      <c r="K16" s="25">
        <f>K14*K15</f>
        <v>34960.230000000003</v>
      </c>
      <c r="L16" s="7"/>
      <c r="M16" s="27">
        <f>SUM(M3:M13)</f>
        <v>81000</v>
      </c>
      <c r="N16" s="25"/>
      <c r="O16" s="27">
        <f>SUM(O3:O13)</f>
        <v>34159.54</v>
      </c>
    </row>
    <row r="17" spans="2:15" ht="16" x14ac:dyDescent="0.5">
      <c r="B17" s="17" t="s">
        <v>40</v>
      </c>
      <c r="C17" s="18"/>
      <c r="D17" s="19">
        <f>D14-D15+D16</f>
        <v>1028979.31</v>
      </c>
      <c r="E17" s="7"/>
      <c r="F17" s="7"/>
      <c r="G17" s="7"/>
      <c r="H17" s="7"/>
      <c r="I17" s="7"/>
      <c r="J17" s="7"/>
      <c r="K17" s="7"/>
      <c r="L17" s="7"/>
    </row>
    <row r="18" spans="2:15" x14ac:dyDescent="0.35">
      <c r="E18" s="7"/>
      <c r="F18" s="7"/>
      <c r="G18" s="7"/>
      <c r="H18" s="7"/>
      <c r="I18" s="7"/>
      <c r="J18" s="7"/>
      <c r="K18" s="7"/>
      <c r="L18" s="7"/>
    </row>
    <row r="19" spans="2:15" ht="16" x14ac:dyDescent="0.5">
      <c r="B19" s="17" t="s">
        <v>48</v>
      </c>
      <c r="C19" s="21"/>
      <c r="D19" s="22">
        <f>O16/0.3833</f>
        <v>89119.593008087671</v>
      </c>
      <c r="E19" s="7"/>
      <c r="F19" s="7"/>
      <c r="G19" s="7"/>
      <c r="H19" s="7"/>
      <c r="I19" s="7"/>
      <c r="J19" s="7"/>
      <c r="M19" s="8"/>
      <c r="N19" s="7"/>
      <c r="O19" s="7"/>
    </row>
    <row r="20" spans="2:15" x14ac:dyDescent="0.35">
      <c r="B20" s="1"/>
    </row>
    <row r="21" spans="2:15" x14ac:dyDescent="0.35">
      <c r="B21" s="14" t="s">
        <v>41</v>
      </c>
      <c r="C21" s="15">
        <f>D17</f>
        <v>1028979.31</v>
      </c>
      <c r="D21" s="14"/>
      <c r="E21" s="14"/>
      <c r="F21" s="14"/>
      <c r="G21" s="14"/>
      <c r="H21" s="14"/>
      <c r="I21" s="14"/>
    </row>
    <row r="22" spans="2:15" ht="16" x14ac:dyDescent="0.5">
      <c r="B22" s="23" t="s">
        <v>50</v>
      </c>
      <c r="C22" s="28">
        <v>-1000</v>
      </c>
      <c r="D22" s="14"/>
      <c r="E22" s="14"/>
      <c r="F22" s="14"/>
      <c r="G22" s="14"/>
      <c r="H22" s="14"/>
      <c r="I22" s="14"/>
    </row>
    <row r="23" spans="2:15" x14ac:dyDescent="0.35">
      <c r="B23" s="14" t="s">
        <v>52</v>
      </c>
      <c r="C23" s="29">
        <f>SUM(C21:C22)</f>
        <v>1027979.31</v>
      </c>
      <c r="D23" s="14"/>
      <c r="E23" s="14"/>
      <c r="F23" s="14"/>
      <c r="G23" s="14"/>
      <c r="H23" s="14"/>
      <c r="I23" s="14"/>
    </row>
    <row r="24" spans="2:15" ht="16" x14ac:dyDescent="0.5">
      <c r="B24" s="23" t="s">
        <v>42</v>
      </c>
      <c r="C24" s="28">
        <f>-M16</f>
        <v>-81000</v>
      </c>
      <c r="D24" s="14"/>
      <c r="E24" s="14"/>
      <c r="F24" s="14"/>
      <c r="G24" s="14"/>
      <c r="H24" s="14"/>
      <c r="I24" s="14"/>
    </row>
    <row r="25" spans="2:15" ht="16" x14ac:dyDescent="0.5">
      <c r="B25" s="14" t="s">
        <v>51</v>
      </c>
      <c r="C25" s="30">
        <f>SUM(C23:C24)</f>
        <v>946979.31</v>
      </c>
      <c r="D25" s="14"/>
      <c r="E25" s="14"/>
      <c r="F25" s="14"/>
      <c r="G25" s="14"/>
      <c r="H25" s="14"/>
      <c r="I25" s="14"/>
    </row>
    <row r="26" spans="2:15" x14ac:dyDescent="0.35">
      <c r="B26" s="14"/>
      <c r="C26" s="15"/>
      <c r="D26" s="14"/>
      <c r="E26" s="14"/>
      <c r="F26" s="14"/>
      <c r="G26" s="14"/>
      <c r="H26" s="14"/>
      <c r="I26" s="14"/>
    </row>
    <row r="27" spans="2:15" x14ac:dyDescent="0.35">
      <c r="B27" s="14" t="s">
        <v>53</v>
      </c>
      <c r="C27" s="15">
        <f>D17</f>
        <v>1028979.31</v>
      </c>
      <c r="D27" s="14"/>
      <c r="E27" s="14"/>
      <c r="F27" s="14"/>
      <c r="G27" s="14"/>
      <c r="H27" s="14"/>
      <c r="I27" s="14"/>
    </row>
    <row r="28" spans="2:15" ht="16" x14ac:dyDescent="0.5">
      <c r="B28" s="23" t="s">
        <v>54</v>
      </c>
      <c r="C28" s="28">
        <f>-C23</f>
        <v>-1027979.31</v>
      </c>
      <c r="D28" s="14"/>
      <c r="E28" s="14"/>
      <c r="F28" s="14"/>
      <c r="G28" s="14"/>
      <c r="H28" s="14"/>
      <c r="I28" s="14"/>
    </row>
    <row r="29" spans="2:15" x14ac:dyDescent="0.35">
      <c r="B29" s="14" t="s">
        <v>55</v>
      </c>
      <c r="C29" s="15">
        <f>SUM(C27:C28)</f>
        <v>1000</v>
      </c>
      <c r="D29" s="14"/>
      <c r="E29" s="14"/>
      <c r="F29" s="14"/>
      <c r="G29" s="14"/>
      <c r="H29" s="14"/>
      <c r="I29" s="14"/>
    </row>
    <row r="30" spans="2:15" ht="16" x14ac:dyDescent="0.5">
      <c r="B30" s="14" t="s">
        <v>56</v>
      </c>
      <c r="C30" s="28">
        <f>C22</f>
        <v>-1000</v>
      </c>
      <c r="D30" s="14"/>
      <c r="E30" s="14"/>
      <c r="F30" s="14"/>
      <c r="G30" s="14"/>
      <c r="H30" s="14"/>
      <c r="I30" s="14"/>
    </row>
    <row r="31" spans="2:15" ht="16" x14ac:dyDescent="0.5">
      <c r="B31" s="14" t="s">
        <v>63</v>
      </c>
      <c r="C31" s="28">
        <f>SUM(C29:C30)</f>
        <v>0</v>
      </c>
      <c r="D31" s="14"/>
      <c r="E31" s="14"/>
      <c r="F31" s="14"/>
      <c r="G31" s="14"/>
      <c r="H31" s="14"/>
      <c r="I31" s="14"/>
    </row>
    <row r="32" spans="2:15" ht="16" x14ac:dyDescent="0.5">
      <c r="B32" s="14" t="s">
        <v>58</v>
      </c>
      <c r="C32" s="30">
        <f>C31*0.5</f>
        <v>0</v>
      </c>
      <c r="D32" s="14"/>
      <c r="E32" s="14"/>
      <c r="F32" s="14"/>
      <c r="G32" s="14"/>
      <c r="H32" s="14"/>
      <c r="I32" s="14"/>
    </row>
    <row r="33" spans="2:3" ht="15" thickBot="1" x14ac:dyDescent="0.4"/>
    <row r="34" spans="2:3" x14ac:dyDescent="0.35">
      <c r="B34" s="121" t="s">
        <v>60</v>
      </c>
      <c r="C34" s="122"/>
    </row>
    <row r="35" spans="2:3" x14ac:dyDescent="0.35">
      <c r="B35" s="53"/>
      <c r="C35" s="55"/>
    </row>
    <row r="36" spans="2:3" x14ac:dyDescent="0.35">
      <c r="B36" s="53" t="s">
        <v>61</v>
      </c>
      <c r="C36" s="55"/>
    </row>
    <row r="37" spans="2:3" x14ac:dyDescent="0.35">
      <c r="B37" s="65" t="s">
        <v>59</v>
      </c>
      <c r="C37" s="55">
        <f>D7</f>
        <v>110000</v>
      </c>
    </row>
    <row r="38" spans="2:3" ht="16" x14ac:dyDescent="0.5">
      <c r="B38" s="65" t="s">
        <v>56</v>
      </c>
      <c r="C38" s="58">
        <f>F7</f>
        <v>60000</v>
      </c>
    </row>
    <row r="39" spans="2:3" ht="16" x14ac:dyDescent="0.5">
      <c r="B39" s="65" t="s">
        <v>57</v>
      </c>
      <c r="C39" s="59">
        <f>C37-C38</f>
        <v>50000</v>
      </c>
    </row>
    <row r="40" spans="2:3" ht="16" x14ac:dyDescent="0.5">
      <c r="B40" s="65" t="s">
        <v>58</v>
      </c>
      <c r="C40" s="59">
        <f>MAX(0,C39*0.5)</f>
        <v>25000</v>
      </c>
    </row>
    <row r="41" spans="2:3" x14ac:dyDescent="0.35">
      <c r="B41" s="53"/>
      <c r="C41" s="55"/>
    </row>
    <row r="42" spans="2:3" x14ac:dyDescent="0.35">
      <c r="B42" s="53" t="s">
        <v>62</v>
      </c>
      <c r="C42" s="55"/>
    </row>
    <row r="43" spans="2:3" x14ac:dyDescent="0.35">
      <c r="B43" s="65" t="s">
        <v>59</v>
      </c>
      <c r="C43" s="55">
        <f>D8</f>
        <v>423000</v>
      </c>
    </row>
    <row r="44" spans="2:3" ht="16" x14ac:dyDescent="0.5">
      <c r="B44" s="65" t="s">
        <v>56</v>
      </c>
      <c r="C44" s="58">
        <f>F8</f>
        <v>600000</v>
      </c>
    </row>
    <row r="45" spans="2:3" ht="16" x14ac:dyDescent="0.5">
      <c r="B45" s="65" t="s">
        <v>63</v>
      </c>
      <c r="C45" s="59">
        <f>C43-C44</f>
        <v>-177000</v>
      </c>
    </row>
    <row r="46" spans="2:3" ht="16" x14ac:dyDescent="0.5">
      <c r="B46" s="65" t="s">
        <v>58</v>
      </c>
      <c r="C46" s="59">
        <f>MAX(0,C45*0.5)</f>
        <v>0</v>
      </c>
    </row>
    <row r="47" spans="2:3" ht="6" customHeight="1" x14ac:dyDescent="0.35">
      <c r="B47" s="53"/>
      <c r="C47" s="55"/>
    </row>
    <row r="48" spans="2:3" x14ac:dyDescent="0.35">
      <c r="B48" s="53" t="s">
        <v>27</v>
      </c>
      <c r="C48" s="55">
        <f>F8</f>
        <v>600000</v>
      </c>
    </row>
    <row r="49" spans="2:3" ht="16" x14ac:dyDescent="0.5">
      <c r="B49" s="53" t="s">
        <v>64</v>
      </c>
      <c r="C49" s="58">
        <f>H8</f>
        <v>304000</v>
      </c>
    </row>
    <row r="50" spans="2:3" ht="16" x14ac:dyDescent="0.5">
      <c r="B50" s="53" t="s">
        <v>65</v>
      </c>
      <c r="C50" s="59">
        <f>C48-C49</f>
        <v>296000</v>
      </c>
    </row>
    <row r="51" spans="2:3" x14ac:dyDescent="0.35">
      <c r="B51" s="53"/>
      <c r="C51" s="55"/>
    </row>
    <row r="52" spans="2:3" x14ac:dyDescent="0.35">
      <c r="B52" s="53" t="s">
        <v>66</v>
      </c>
      <c r="C52" s="55"/>
    </row>
    <row r="53" spans="2:3" x14ac:dyDescent="0.35">
      <c r="B53" s="65" t="s">
        <v>59</v>
      </c>
      <c r="C53" s="55">
        <f>D9</f>
        <v>67000</v>
      </c>
    </row>
    <row r="54" spans="2:3" ht="16" x14ac:dyDescent="0.5">
      <c r="B54" s="65" t="s">
        <v>56</v>
      </c>
      <c r="C54" s="58">
        <f>F9</f>
        <v>150000</v>
      </c>
    </row>
    <row r="55" spans="2:3" ht="16" x14ac:dyDescent="0.5">
      <c r="B55" s="65" t="s">
        <v>63</v>
      </c>
      <c r="C55" s="59">
        <f>C53-C54</f>
        <v>-83000</v>
      </c>
    </row>
    <row r="56" spans="2:3" ht="16" x14ac:dyDescent="0.5">
      <c r="B56" s="65" t="s">
        <v>58</v>
      </c>
      <c r="C56" s="59">
        <f>MAX(0,C55*0.5)</f>
        <v>0</v>
      </c>
    </row>
    <row r="57" spans="2:3" ht="6" customHeight="1" x14ac:dyDescent="0.35">
      <c r="B57" s="53"/>
      <c r="C57" s="55"/>
    </row>
    <row r="58" spans="2:3" x14ac:dyDescent="0.35">
      <c r="B58" s="53" t="s">
        <v>27</v>
      </c>
      <c r="C58" s="55">
        <f>F9</f>
        <v>150000</v>
      </c>
    </row>
    <row r="59" spans="2:3" ht="16" x14ac:dyDescent="0.5">
      <c r="B59" s="53" t="s">
        <v>64</v>
      </c>
      <c r="C59" s="58">
        <f>H9</f>
        <v>76000</v>
      </c>
    </row>
    <row r="60" spans="2:3" ht="16" x14ac:dyDescent="0.5">
      <c r="B60" s="53" t="s">
        <v>65</v>
      </c>
      <c r="C60" s="59">
        <f>C58-C59</f>
        <v>74000</v>
      </c>
    </row>
    <row r="61" spans="2:3" x14ac:dyDescent="0.35">
      <c r="B61" s="53"/>
      <c r="C61" s="55"/>
    </row>
    <row r="62" spans="2:3" x14ac:dyDescent="0.35">
      <c r="B62" s="53" t="s">
        <v>67</v>
      </c>
      <c r="C62" s="55"/>
    </row>
    <row r="63" spans="2:3" x14ac:dyDescent="0.35">
      <c r="B63" s="65" t="s">
        <v>59</v>
      </c>
      <c r="C63" s="55">
        <f>D10</f>
        <v>15000</v>
      </c>
    </row>
    <row r="64" spans="2:3" ht="16" x14ac:dyDescent="0.5">
      <c r="B64" s="65" t="s">
        <v>56</v>
      </c>
      <c r="C64" s="58">
        <f>F10</f>
        <v>25000</v>
      </c>
    </row>
    <row r="65" spans="2:3" ht="16" x14ac:dyDescent="0.5">
      <c r="B65" s="65" t="s">
        <v>57</v>
      </c>
      <c r="C65" s="59">
        <f>C63-C64</f>
        <v>-10000</v>
      </c>
    </row>
    <row r="66" spans="2:3" ht="16" x14ac:dyDescent="0.5">
      <c r="B66" s="65" t="s">
        <v>58</v>
      </c>
      <c r="C66" s="59">
        <f>MAX(0,C65*0.5)</f>
        <v>0</v>
      </c>
    </row>
    <row r="67" spans="2:3" x14ac:dyDescent="0.35">
      <c r="B67" s="53"/>
      <c r="C67" s="55"/>
    </row>
    <row r="68" spans="2:3" x14ac:dyDescent="0.35">
      <c r="B68" s="53" t="s">
        <v>68</v>
      </c>
      <c r="C68" s="55"/>
    </row>
    <row r="69" spans="2:3" x14ac:dyDescent="0.35">
      <c r="B69" s="65" t="s">
        <v>59</v>
      </c>
      <c r="C69" s="55">
        <f>D11</f>
        <v>68000</v>
      </c>
    </row>
    <row r="70" spans="2:3" ht="16" x14ac:dyDescent="0.5">
      <c r="B70" s="65" t="s">
        <v>56</v>
      </c>
      <c r="C70" s="58">
        <v>0</v>
      </c>
    </row>
    <row r="71" spans="2:3" ht="16" x14ac:dyDescent="0.5">
      <c r="B71" s="65" t="s">
        <v>57</v>
      </c>
      <c r="C71" s="59">
        <f>C69-C70</f>
        <v>68000</v>
      </c>
    </row>
    <row r="72" spans="2:3" ht="16" x14ac:dyDescent="0.5">
      <c r="B72" s="65" t="s">
        <v>58</v>
      </c>
      <c r="C72" s="59">
        <f>MAX(0,C71*0.5)</f>
        <v>34000</v>
      </c>
    </row>
    <row r="73" spans="2:3" x14ac:dyDescent="0.35">
      <c r="B73" s="53"/>
      <c r="C73" s="55"/>
    </row>
    <row r="74" spans="2:3" x14ac:dyDescent="0.35">
      <c r="B74" s="53" t="s">
        <v>69</v>
      </c>
      <c r="C74" s="55"/>
    </row>
    <row r="75" spans="2:3" x14ac:dyDescent="0.35">
      <c r="B75" s="65" t="s">
        <v>59</v>
      </c>
      <c r="C75" s="55">
        <f>D12</f>
        <v>120000</v>
      </c>
    </row>
    <row r="76" spans="2:3" ht="16" x14ac:dyDescent="0.5">
      <c r="B76" s="65" t="s">
        <v>56</v>
      </c>
      <c r="C76" s="58">
        <f>F12</f>
        <v>100000</v>
      </c>
    </row>
    <row r="77" spans="2:3" ht="16" x14ac:dyDescent="0.5">
      <c r="B77" s="65" t="s">
        <v>57</v>
      </c>
      <c r="C77" s="59">
        <f>C75-C76</f>
        <v>20000</v>
      </c>
    </row>
    <row r="78" spans="2:3" ht="16" x14ac:dyDescent="0.5">
      <c r="B78" s="65" t="s">
        <v>58</v>
      </c>
      <c r="C78" s="59">
        <f>MAX(0,C77*0.5)</f>
        <v>10000</v>
      </c>
    </row>
    <row r="79" spans="2:3" ht="6" customHeight="1" x14ac:dyDescent="0.35">
      <c r="B79" s="53"/>
      <c r="C79" s="55"/>
    </row>
    <row r="80" spans="2:3" x14ac:dyDescent="0.35">
      <c r="B80" s="53" t="s">
        <v>27</v>
      </c>
      <c r="C80" s="55">
        <f>F12</f>
        <v>100000</v>
      </c>
    </row>
    <row r="81" spans="2:3" ht="16" x14ac:dyDescent="0.5">
      <c r="B81" s="53" t="s">
        <v>64</v>
      </c>
      <c r="C81" s="58">
        <f>H12</f>
        <v>88000</v>
      </c>
    </row>
    <row r="82" spans="2:3" ht="16" x14ac:dyDescent="0.5">
      <c r="B82" s="53" t="s">
        <v>65</v>
      </c>
      <c r="C82" s="59">
        <f>C80-C81</f>
        <v>12000</v>
      </c>
    </row>
    <row r="83" spans="2:3" ht="3" customHeight="1" thickBot="1" x14ac:dyDescent="0.4">
      <c r="B83" s="66"/>
      <c r="C83" s="64"/>
    </row>
  </sheetData>
  <mergeCells count="8">
    <mergeCell ref="O1:O2"/>
    <mergeCell ref="H1:H2"/>
    <mergeCell ref="B34:C34"/>
    <mergeCell ref="J1:K1"/>
    <mergeCell ref="B1:B2"/>
    <mergeCell ref="D1:D2"/>
    <mergeCell ref="F1:F2"/>
    <mergeCell ref="M1:M2"/>
  </mergeCells>
  <pageMargins left="0.7" right="0.7" top="0.75" bottom="0.75" header="0.3" footer="0.3"/>
  <pageSetup orientation="portrait" r:id="rId1"/>
  <ignoredErrors>
    <ignoredError sqref="M11 K11 C24 C30"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F7E14-B052-4459-81AA-89FE307EB43B}">
  <sheetPr>
    <pageSetUpPr fitToPage="1"/>
  </sheetPr>
  <dimension ref="B1:N55"/>
  <sheetViews>
    <sheetView workbookViewId="0">
      <selection activeCell="D40" sqref="D40"/>
    </sheetView>
  </sheetViews>
  <sheetFormatPr defaultColWidth="9.1796875" defaultRowHeight="14.5" x14ac:dyDescent="0.35"/>
  <cols>
    <col min="1" max="1" width="2.7265625" style="32" customWidth="1"/>
    <col min="2" max="2" width="42.54296875" style="32" customWidth="1"/>
    <col min="3" max="3" width="13.26953125" style="32" bestFit="1" customWidth="1"/>
    <col min="4" max="4" width="15.7265625" style="32" customWidth="1"/>
    <col min="5" max="5" width="16" style="32" customWidth="1"/>
    <col min="6" max="6" width="21.7265625" style="32" customWidth="1"/>
    <col min="7" max="7" width="16.1796875" style="32" customWidth="1"/>
    <col min="8" max="8" width="26.81640625" style="32" customWidth="1"/>
    <col min="9" max="9" width="18" style="32" customWidth="1"/>
    <col min="10" max="10" width="14.26953125" style="32" customWidth="1"/>
    <col min="11" max="11" width="20.453125" style="32" customWidth="1"/>
    <col min="12" max="12" width="20.54296875" style="32" customWidth="1"/>
    <col min="13" max="13" width="9" style="32" bestFit="1" customWidth="1"/>
    <col min="14" max="14" width="22.7265625" style="32" bestFit="1" customWidth="1"/>
    <col min="15" max="16384" width="9.1796875" style="32"/>
  </cols>
  <sheetData>
    <row r="1" spans="2:13" ht="16" x14ac:dyDescent="0.35">
      <c r="B1" s="120" t="s">
        <v>72</v>
      </c>
      <c r="C1" s="120" t="s">
        <v>12</v>
      </c>
      <c r="D1" s="120" t="s">
        <v>1</v>
      </c>
      <c r="E1" s="120" t="s">
        <v>2</v>
      </c>
      <c r="F1" s="123" t="s">
        <v>11</v>
      </c>
      <c r="G1" s="123"/>
      <c r="H1" s="120" t="s">
        <v>10</v>
      </c>
      <c r="I1" s="123" t="s">
        <v>26</v>
      </c>
      <c r="J1" s="123"/>
      <c r="K1" s="123"/>
      <c r="L1" s="123"/>
      <c r="M1" s="120" t="s">
        <v>143</v>
      </c>
    </row>
    <row r="2" spans="2:13" x14ac:dyDescent="0.35">
      <c r="B2" s="120"/>
      <c r="C2" s="120"/>
      <c r="D2" s="120"/>
      <c r="E2" s="120"/>
      <c r="F2" s="4" t="s">
        <v>8</v>
      </c>
      <c r="G2" s="4" t="s">
        <v>9</v>
      </c>
      <c r="H2" s="120"/>
      <c r="I2" s="16" t="s">
        <v>5</v>
      </c>
      <c r="J2" s="16" t="s">
        <v>4</v>
      </c>
      <c r="K2" s="16" t="s">
        <v>6</v>
      </c>
      <c r="L2" s="16" t="s">
        <v>7</v>
      </c>
      <c r="M2" s="120"/>
    </row>
    <row r="3" spans="2:13" x14ac:dyDescent="0.35">
      <c r="B3" s="32" t="s">
        <v>24</v>
      </c>
      <c r="C3" s="15">
        <v>6000</v>
      </c>
      <c r="D3" s="15">
        <v>6000</v>
      </c>
      <c r="E3" s="15">
        <v>7000</v>
      </c>
      <c r="F3" s="15">
        <f>MIN(C3:E3)</f>
        <v>6000</v>
      </c>
      <c r="G3" s="15">
        <f t="shared" ref="G3:H5" si="0">E3</f>
        <v>7000</v>
      </c>
      <c r="H3" s="15">
        <f t="shared" si="0"/>
        <v>6000</v>
      </c>
      <c r="I3" s="32">
        <v>6000</v>
      </c>
      <c r="J3" s="15"/>
      <c r="K3" s="15">
        <v>1000</v>
      </c>
      <c r="M3" s="34">
        <f>G3-SUM(I3:L3)</f>
        <v>0</v>
      </c>
    </row>
    <row r="4" spans="2:13" x14ac:dyDescent="0.35">
      <c r="B4" s="32" t="s">
        <v>25</v>
      </c>
      <c r="C4" s="15">
        <v>9000</v>
      </c>
      <c r="D4" s="29">
        <v>9000</v>
      </c>
      <c r="E4" s="29">
        <v>9500</v>
      </c>
      <c r="F4" s="15">
        <f>MIN(C4:E4)</f>
        <v>9000</v>
      </c>
      <c r="G4" s="15">
        <f t="shared" si="0"/>
        <v>9500</v>
      </c>
      <c r="H4" s="15">
        <f t="shared" si="0"/>
        <v>9000</v>
      </c>
      <c r="I4" s="32">
        <v>3000</v>
      </c>
      <c r="J4" s="32">
        <v>6000</v>
      </c>
      <c r="K4" s="15">
        <v>500</v>
      </c>
      <c r="M4" s="34">
        <f t="shared" ref="M4" si="1">G4-SUM(I4:L4)</f>
        <v>0</v>
      </c>
    </row>
    <row r="5" spans="2:13" ht="16" x14ac:dyDescent="0.5">
      <c r="B5" s="32" t="s">
        <v>0</v>
      </c>
      <c r="C5" s="15"/>
      <c r="D5" s="28">
        <v>0</v>
      </c>
      <c r="E5" s="28">
        <v>20000</v>
      </c>
      <c r="F5" s="15">
        <v>1</v>
      </c>
      <c r="G5" s="15">
        <f t="shared" si="0"/>
        <v>20000</v>
      </c>
      <c r="H5" s="28">
        <f t="shared" si="0"/>
        <v>1</v>
      </c>
      <c r="I5" s="40">
        <v>0</v>
      </c>
      <c r="J5" s="42">
        <v>0</v>
      </c>
      <c r="K5" s="28">
        <v>15000</v>
      </c>
      <c r="L5" s="40">
        <f>100*50</f>
        <v>5000</v>
      </c>
      <c r="M5" s="34">
        <f>G5-SUM(I5:L5)</f>
        <v>0</v>
      </c>
    </row>
    <row r="6" spans="2:13" ht="16" x14ac:dyDescent="0.5">
      <c r="C6" s="15"/>
      <c r="D6" s="15">
        <f>SUM(D3:D5)</f>
        <v>15000</v>
      </c>
      <c r="E6" s="15">
        <f>SUM(E3:E5)</f>
        <v>36500</v>
      </c>
      <c r="F6" s="15"/>
      <c r="G6" s="15"/>
      <c r="H6" s="30">
        <f>SUM(H3:H5)</f>
        <v>15001</v>
      </c>
      <c r="I6" s="30">
        <f>SUM(I3:I5)</f>
        <v>9000</v>
      </c>
      <c r="J6" s="30">
        <f>SUM(J3:J5)</f>
        <v>6000</v>
      </c>
      <c r="K6" s="43">
        <f>SUM(K3:K5)</f>
        <v>16500</v>
      </c>
      <c r="L6" s="43">
        <f>SUM(L5)</f>
        <v>5000</v>
      </c>
      <c r="M6" s="34"/>
    </row>
    <row r="7" spans="2:13" ht="16" x14ac:dyDescent="0.5">
      <c r="B7" s="32" t="s">
        <v>3</v>
      </c>
      <c r="C7" s="15"/>
      <c r="D7" s="28">
        <v>9000</v>
      </c>
      <c r="E7" s="28">
        <v>9000</v>
      </c>
      <c r="F7" s="15"/>
      <c r="G7" s="15"/>
      <c r="H7" s="15"/>
    </row>
    <row r="8" spans="2:13" ht="15.75" customHeight="1" x14ac:dyDescent="0.5">
      <c r="D8" s="41">
        <f>D6-D7</f>
        <v>6000</v>
      </c>
      <c r="E8" s="41">
        <f>E6-E7</f>
        <v>27500</v>
      </c>
    </row>
    <row r="10" spans="2:13" x14ac:dyDescent="0.35">
      <c r="B10" s="32" t="s">
        <v>70</v>
      </c>
    </row>
    <row r="11" spans="2:13" x14ac:dyDescent="0.35">
      <c r="B11" s="45" t="s">
        <v>22</v>
      </c>
      <c r="C11" s="32">
        <v>5000</v>
      </c>
    </row>
    <row r="12" spans="2:13" ht="16" x14ac:dyDescent="0.5">
      <c r="B12" s="45" t="s">
        <v>23</v>
      </c>
      <c r="C12" s="40">
        <f>MIN(14000,15000)</f>
        <v>14000</v>
      </c>
    </row>
    <row r="13" spans="2:13" ht="16" x14ac:dyDescent="0.5">
      <c r="B13" s="32" t="s">
        <v>71</v>
      </c>
      <c r="C13" s="44">
        <f>SUM(C11:C12)</f>
        <v>19000</v>
      </c>
    </row>
    <row r="15" spans="2:13" x14ac:dyDescent="0.35">
      <c r="B15" s="32" t="s">
        <v>75</v>
      </c>
      <c r="I15" s="15"/>
    </row>
    <row r="16" spans="2:13" x14ac:dyDescent="0.35">
      <c r="B16" s="45" t="s">
        <v>5</v>
      </c>
      <c r="C16" s="15">
        <f>I6</f>
        <v>9000</v>
      </c>
      <c r="I16" s="29"/>
    </row>
    <row r="17" spans="2:14" x14ac:dyDescent="0.35">
      <c r="B17" s="45" t="s">
        <v>4</v>
      </c>
      <c r="C17" s="15">
        <f>J6</f>
        <v>6000</v>
      </c>
      <c r="I17" s="29"/>
    </row>
    <row r="18" spans="2:14" x14ac:dyDescent="0.35">
      <c r="B18" s="45" t="s">
        <v>6</v>
      </c>
      <c r="C18" s="15">
        <f>K6</f>
        <v>16500</v>
      </c>
      <c r="I18" s="29"/>
    </row>
    <row r="19" spans="2:14" x14ac:dyDescent="0.35">
      <c r="B19" s="45" t="s">
        <v>7</v>
      </c>
      <c r="C19" s="15">
        <f>L6</f>
        <v>5000</v>
      </c>
    </row>
    <row r="20" spans="2:14" ht="15" thickBot="1" x14ac:dyDescent="0.4">
      <c r="B20" s="32" t="s">
        <v>71</v>
      </c>
      <c r="C20" s="35">
        <f>SUM(C16:C19)</f>
        <v>36500</v>
      </c>
    </row>
    <row r="21" spans="2:14" ht="15.5" thickTop="1" thickBot="1" x14ac:dyDescent="0.4"/>
    <row r="22" spans="2:14" x14ac:dyDescent="0.35">
      <c r="B22" s="2"/>
      <c r="C22" s="2"/>
      <c r="D22" s="2"/>
      <c r="E22" s="2"/>
      <c r="F22" s="2"/>
      <c r="H22" s="36"/>
      <c r="I22" s="49"/>
      <c r="J22" s="50"/>
      <c r="K22" s="51" t="s">
        <v>6</v>
      </c>
      <c r="L22" s="51" t="s">
        <v>7</v>
      </c>
      <c r="M22" s="51"/>
      <c r="N22" s="52" t="s">
        <v>74</v>
      </c>
    </row>
    <row r="23" spans="2:14" x14ac:dyDescent="0.35">
      <c r="B23" s="2"/>
      <c r="C23" s="2"/>
      <c r="D23" s="2"/>
      <c r="E23" s="2"/>
      <c r="F23" s="2"/>
      <c r="H23" s="36"/>
      <c r="I23" s="53"/>
      <c r="J23" s="54"/>
      <c r="K23" s="54"/>
      <c r="L23" s="54"/>
      <c r="M23" s="54"/>
      <c r="N23" s="55"/>
    </row>
    <row r="24" spans="2:14" x14ac:dyDescent="0.35">
      <c r="B24" s="7" t="s">
        <v>13</v>
      </c>
      <c r="C24" s="6"/>
      <c r="D24" s="7"/>
      <c r="E24" s="7"/>
      <c r="F24" s="7"/>
      <c r="G24" s="33"/>
      <c r="H24" s="37"/>
      <c r="I24" s="53" t="s">
        <v>80</v>
      </c>
      <c r="J24" s="54"/>
      <c r="K24" s="54">
        <f>K6</f>
        <v>16500</v>
      </c>
      <c r="L24" s="54">
        <f>L6</f>
        <v>5000</v>
      </c>
      <c r="M24" s="54"/>
      <c r="N24" s="55">
        <f>E6</f>
        <v>36500</v>
      </c>
    </row>
    <row r="25" spans="2:14" ht="16" x14ac:dyDescent="0.5">
      <c r="B25" s="67" t="s">
        <v>15</v>
      </c>
      <c r="C25" s="7"/>
      <c r="D25" s="7">
        <f>+H6</f>
        <v>15001</v>
      </c>
      <c r="E25" s="2"/>
      <c r="F25" s="7"/>
      <c r="G25" s="33"/>
      <c r="H25" s="37"/>
      <c r="I25" s="56" t="s">
        <v>79</v>
      </c>
      <c r="J25" s="57"/>
      <c r="K25" s="46">
        <f>G43</f>
        <v>0.7674418604656239</v>
      </c>
      <c r="L25" s="46">
        <f>G46</f>
        <v>0.23255813953528559</v>
      </c>
      <c r="M25" s="54"/>
      <c r="N25" s="58">
        <f>D6</f>
        <v>15000</v>
      </c>
    </row>
    <row r="26" spans="2:14" ht="16" x14ac:dyDescent="0.5">
      <c r="B26" s="7" t="s">
        <v>73</v>
      </c>
      <c r="C26" s="7"/>
      <c r="D26" s="7"/>
      <c r="E26" s="2"/>
      <c r="F26" s="7"/>
      <c r="G26" s="33"/>
      <c r="H26" s="37"/>
      <c r="I26" s="56" t="s">
        <v>52</v>
      </c>
      <c r="J26" s="57"/>
      <c r="K26" s="47">
        <f>K24-K25</f>
        <v>16499.232558139534</v>
      </c>
      <c r="L26" s="47">
        <f>L24-L25</f>
        <v>4999.7674418604647</v>
      </c>
      <c r="M26" s="54"/>
      <c r="N26" s="59">
        <f>+N24-N25</f>
        <v>21500</v>
      </c>
    </row>
    <row r="27" spans="2:14" x14ac:dyDescent="0.35">
      <c r="B27" s="67" t="s">
        <v>5</v>
      </c>
      <c r="C27" s="7">
        <f>I6</f>
        <v>9000</v>
      </c>
      <c r="D27" s="7"/>
      <c r="E27" s="2"/>
      <c r="F27" s="7"/>
      <c r="G27" s="33"/>
      <c r="H27" s="37"/>
      <c r="I27" s="56"/>
      <c r="J27" s="57"/>
      <c r="K27" s="54"/>
      <c r="L27" s="54"/>
      <c r="M27" s="54"/>
      <c r="N27" s="55"/>
    </row>
    <row r="28" spans="2:14" ht="16" x14ac:dyDescent="0.5">
      <c r="B28" s="67" t="s">
        <v>4</v>
      </c>
      <c r="C28" s="20">
        <f>J6</f>
        <v>6000</v>
      </c>
      <c r="D28" s="20">
        <f>-SUM(C27:C28)</f>
        <v>-15000</v>
      </c>
      <c r="E28" s="2"/>
      <c r="F28" s="7"/>
      <c r="G28" s="33"/>
      <c r="H28" s="37"/>
      <c r="I28" s="56" t="s">
        <v>16</v>
      </c>
      <c r="J28" s="57"/>
      <c r="K28" s="54">
        <f>K6</f>
        <v>16500</v>
      </c>
      <c r="L28" s="54">
        <f>L6</f>
        <v>5000</v>
      </c>
      <c r="M28" s="54"/>
      <c r="N28" s="55"/>
    </row>
    <row r="29" spans="2:14" ht="16" x14ac:dyDescent="0.5">
      <c r="B29" s="7" t="s">
        <v>76</v>
      </c>
      <c r="C29" s="7"/>
      <c r="D29" s="25">
        <f>SUM(D25:D28)</f>
        <v>1</v>
      </c>
      <c r="E29" s="2"/>
      <c r="F29" s="7"/>
      <c r="G29" s="33"/>
      <c r="H29" s="37"/>
      <c r="I29" s="68" t="s">
        <v>78</v>
      </c>
      <c r="J29" s="57"/>
      <c r="K29" s="46">
        <f>K26</f>
        <v>16499.232558139534</v>
      </c>
      <c r="L29" s="46">
        <f>L26</f>
        <v>4999.7674418604647</v>
      </c>
      <c r="M29" s="54"/>
      <c r="N29" s="55"/>
    </row>
    <row r="30" spans="2:14" ht="16" x14ac:dyDescent="0.5">
      <c r="B30" s="7" t="s">
        <v>77</v>
      </c>
      <c r="C30" s="7"/>
      <c r="D30" s="25">
        <f>+D25+D28-D29</f>
        <v>0</v>
      </c>
      <c r="E30" s="2"/>
      <c r="F30" s="7"/>
      <c r="G30" s="33"/>
      <c r="H30" s="37"/>
      <c r="I30" s="56" t="s">
        <v>81</v>
      </c>
      <c r="J30" s="57"/>
      <c r="K30" s="54">
        <f>K28-K29</f>
        <v>0.7674418604656239</v>
      </c>
      <c r="L30" s="54">
        <f>L28-L29</f>
        <v>0.23255813953528559</v>
      </c>
      <c r="M30" s="54"/>
      <c r="N30" s="55"/>
    </row>
    <row r="31" spans="2:14" ht="16" x14ac:dyDescent="0.5">
      <c r="B31" s="37"/>
      <c r="C31" s="37"/>
      <c r="D31" s="37"/>
      <c r="E31" s="37"/>
      <c r="F31" s="37"/>
      <c r="G31" s="33"/>
      <c r="H31" s="37"/>
      <c r="I31" s="68" t="s">
        <v>17</v>
      </c>
      <c r="J31" s="57"/>
      <c r="K31" s="46">
        <f>-D29</f>
        <v>-1</v>
      </c>
      <c r="L31" s="46">
        <f>D30</f>
        <v>0</v>
      </c>
      <c r="M31" s="54"/>
      <c r="N31" s="55"/>
    </row>
    <row r="32" spans="2:14" ht="16" x14ac:dyDescent="0.5">
      <c r="B32" s="6" t="s">
        <v>14</v>
      </c>
      <c r="C32" s="6"/>
      <c r="D32" s="7"/>
      <c r="E32" s="7"/>
      <c r="F32" s="7"/>
      <c r="G32" s="33"/>
      <c r="H32" s="37"/>
      <c r="I32" s="56" t="s">
        <v>57</v>
      </c>
      <c r="J32" s="57"/>
      <c r="K32" s="47">
        <f>-(K31+K30)</f>
        <v>0.2325581395343761</v>
      </c>
      <c r="L32" s="47">
        <f>L30+L31</f>
        <v>0.23255813953528559</v>
      </c>
      <c r="M32" s="54"/>
      <c r="N32" s="55"/>
    </row>
    <row r="33" spans="2:14" ht="16" x14ac:dyDescent="0.5">
      <c r="B33" s="7" t="s">
        <v>83</v>
      </c>
      <c r="C33" s="7"/>
      <c r="D33" s="69">
        <f>K6+L6</f>
        <v>21500</v>
      </c>
      <c r="G33" s="2"/>
      <c r="H33" s="37"/>
      <c r="I33" s="56" t="s">
        <v>58</v>
      </c>
      <c r="J33" s="57"/>
      <c r="K33" s="48">
        <f>K32*0.5</f>
        <v>0.11627906976718805</v>
      </c>
      <c r="L33" s="48">
        <f>L32*0.5</f>
        <v>0.1162790697676428</v>
      </c>
      <c r="M33" s="54"/>
      <c r="N33" s="55"/>
    </row>
    <row r="34" spans="2:14" x14ac:dyDescent="0.35">
      <c r="B34" s="7" t="s">
        <v>84</v>
      </c>
      <c r="C34" s="7"/>
      <c r="D34" s="7"/>
      <c r="E34" s="7"/>
      <c r="G34" s="2"/>
      <c r="H34" s="37"/>
      <c r="I34" s="56"/>
      <c r="J34" s="57"/>
      <c r="K34" s="54"/>
      <c r="L34" s="54"/>
      <c r="M34" s="54"/>
      <c r="N34" s="55"/>
    </row>
    <row r="35" spans="2:14" x14ac:dyDescent="0.35">
      <c r="B35" s="67" t="s">
        <v>85</v>
      </c>
      <c r="C35" s="7"/>
      <c r="D35" s="7">
        <f>K6+L6</f>
        <v>21500</v>
      </c>
      <c r="E35" s="7"/>
      <c r="H35" s="37"/>
      <c r="I35" s="56"/>
      <c r="J35" s="57"/>
      <c r="K35" s="54"/>
      <c r="L35" s="54"/>
      <c r="M35" s="54"/>
      <c r="N35" s="55"/>
    </row>
    <row r="36" spans="2:14" x14ac:dyDescent="0.35">
      <c r="B36" s="67" t="s">
        <v>86</v>
      </c>
      <c r="C36" s="7">
        <f>+H6</f>
        <v>15001</v>
      </c>
      <c r="D36" s="7"/>
      <c r="E36" s="7"/>
      <c r="H36" s="37"/>
      <c r="I36" s="56" t="s">
        <v>18</v>
      </c>
      <c r="J36" s="57"/>
      <c r="K36" s="54"/>
      <c r="L36" s="54">
        <f>E6</f>
        <v>36500</v>
      </c>
      <c r="M36" s="54"/>
      <c r="N36" s="55"/>
    </row>
    <row r="37" spans="2:14" ht="16" x14ac:dyDescent="0.5">
      <c r="B37" s="67" t="s">
        <v>88</v>
      </c>
      <c r="C37" s="20">
        <f>-I6-J6</f>
        <v>-15000</v>
      </c>
      <c r="D37" s="7"/>
      <c r="E37" s="7"/>
      <c r="H37" s="37"/>
      <c r="I37" s="56" t="s">
        <v>19</v>
      </c>
      <c r="J37" s="57"/>
      <c r="K37" s="54"/>
      <c r="L37" s="46">
        <f>+H6</f>
        <v>15001</v>
      </c>
      <c r="M37" s="54"/>
      <c r="N37" s="55"/>
    </row>
    <row r="38" spans="2:14" ht="16.5" thickBot="1" x14ac:dyDescent="0.55000000000000004">
      <c r="B38" s="7" t="s">
        <v>87</v>
      </c>
      <c r="C38" s="7"/>
      <c r="D38" s="20">
        <f>SUM(C36:C37)</f>
        <v>1</v>
      </c>
      <c r="E38" s="7"/>
      <c r="H38" s="37"/>
      <c r="I38" s="60" t="s">
        <v>82</v>
      </c>
      <c r="J38" s="61"/>
      <c r="K38" s="62"/>
      <c r="L38" s="63">
        <f>L36-L37</f>
        <v>21499</v>
      </c>
      <c r="M38" s="62"/>
      <c r="N38" s="64"/>
    </row>
    <row r="39" spans="2:14" ht="16" x14ac:dyDescent="0.5">
      <c r="B39" s="7" t="s">
        <v>89</v>
      </c>
      <c r="C39" s="7"/>
      <c r="D39" s="20">
        <f>D35-D38</f>
        <v>21499</v>
      </c>
      <c r="H39" s="37"/>
      <c r="I39" s="7"/>
      <c r="J39" s="7"/>
      <c r="K39" s="2"/>
      <c r="L39" s="2"/>
      <c r="M39" s="2"/>
      <c r="N39" s="2"/>
    </row>
    <row r="40" spans="2:14" ht="16" x14ac:dyDescent="0.5">
      <c r="B40" s="7" t="s">
        <v>90</v>
      </c>
      <c r="C40" s="7"/>
      <c r="D40" s="25">
        <f>D33-D39</f>
        <v>1</v>
      </c>
      <c r="H40" s="37"/>
      <c r="I40" s="7"/>
      <c r="J40" s="7"/>
      <c r="K40" s="2"/>
      <c r="L40" s="2"/>
      <c r="M40" s="2"/>
      <c r="N40" s="2"/>
    </row>
    <row r="41" spans="2:14" ht="15" thickBot="1" x14ac:dyDescent="0.4">
      <c r="B41" s="37"/>
      <c r="C41" s="37"/>
      <c r="D41" s="37"/>
      <c r="E41" s="37"/>
      <c r="F41" s="37"/>
      <c r="G41" s="33"/>
      <c r="H41" s="37"/>
      <c r="I41" s="7"/>
      <c r="J41" s="7"/>
      <c r="K41" s="2"/>
      <c r="L41" s="2"/>
      <c r="M41" s="2"/>
      <c r="N41" s="2"/>
    </row>
    <row r="42" spans="2:14" x14ac:dyDescent="0.35">
      <c r="B42" s="70"/>
      <c r="C42" s="71"/>
      <c r="D42" s="71"/>
      <c r="E42" s="71"/>
      <c r="F42" s="72" t="s">
        <v>20</v>
      </c>
      <c r="G42" s="73" t="s">
        <v>21</v>
      </c>
      <c r="H42" s="33"/>
      <c r="I42" s="7"/>
      <c r="J42" s="7"/>
      <c r="K42" s="2"/>
      <c r="L42" s="2"/>
      <c r="M42" s="2"/>
      <c r="N42" s="2"/>
    </row>
    <row r="43" spans="2:14" x14ac:dyDescent="0.35">
      <c r="B43" s="74" t="s">
        <v>91</v>
      </c>
      <c r="C43" s="75">
        <f>K6</f>
        <v>16500</v>
      </c>
      <c r="D43" s="76"/>
      <c r="E43" s="77">
        <f>D39</f>
        <v>21499</v>
      </c>
      <c r="F43" s="78">
        <f>C43/C44*E43</f>
        <v>16499.232558139534</v>
      </c>
      <c r="G43" s="79">
        <f>K6-F43</f>
        <v>0.7674418604656239</v>
      </c>
      <c r="I43" s="7"/>
      <c r="J43" s="7"/>
      <c r="K43" s="2"/>
      <c r="L43" s="2"/>
      <c r="M43" s="2"/>
      <c r="N43" s="2"/>
    </row>
    <row r="44" spans="2:14" x14ac:dyDescent="0.35">
      <c r="B44" s="74"/>
      <c r="C44" s="80">
        <f>K6+L6</f>
        <v>21500</v>
      </c>
      <c r="D44" s="76"/>
      <c r="E44" s="77"/>
      <c r="F44" s="77"/>
      <c r="G44" s="79"/>
      <c r="I44" s="37"/>
      <c r="J44" s="37"/>
      <c r="K44" s="36"/>
      <c r="L44" s="36"/>
      <c r="M44" s="36"/>
      <c r="N44" s="36"/>
    </row>
    <row r="45" spans="2:14" x14ac:dyDescent="0.35">
      <c r="B45" s="74"/>
      <c r="C45" s="77"/>
      <c r="D45" s="77"/>
      <c r="E45" s="77"/>
      <c r="F45" s="77"/>
      <c r="G45" s="79"/>
      <c r="I45" s="33"/>
      <c r="J45" s="33"/>
    </row>
    <row r="46" spans="2:14" x14ac:dyDescent="0.35">
      <c r="B46" s="74" t="s">
        <v>92</v>
      </c>
      <c r="C46" s="81">
        <f>L6</f>
        <v>5000</v>
      </c>
      <c r="D46" s="76"/>
      <c r="E46" s="77">
        <f>D39</f>
        <v>21499</v>
      </c>
      <c r="F46" s="78">
        <f>C46/C47*E46</f>
        <v>4999.7674418604647</v>
      </c>
      <c r="G46" s="79">
        <f>L6-F46</f>
        <v>0.23255813953528559</v>
      </c>
      <c r="I46" s="33"/>
      <c r="J46" s="33"/>
    </row>
    <row r="47" spans="2:14" x14ac:dyDescent="0.35">
      <c r="B47" s="74"/>
      <c r="C47" s="77">
        <f>K6+L6</f>
        <v>21500</v>
      </c>
      <c r="D47" s="76"/>
      <c r="E47" s="77"/>
      <c r="F47" s="77"/>
      <c r="G47" s="79"/>
    </row>
    <row r="48" spans="2:14" ht="15" thickBot="1" x14ac:dyDescent="0.4">
      <c r="B48" s="82"/>
      <c r="C48" s="83"/>
      <c r="D48" s="83"/>
      <c r="E48" s="83"/>
      <c r="F48" s="84">
        <f>SUM(F43:F47)</f>
        <v>21499</v>
      </c>
      <c r="G48" s="85">
        <f>SUM(G43:G47)</f>
        <v>1.0000000000009095</v>
      </c>
    </row>
    <row r="50" spans="2:2" x14ac:dyDescent="0.35">
      <c r="B50" s="32" t="s">
        <v>144</v>
      </c>
    </row>
    <row r="51" spans="2:2" x14ac:dyDescent="0.35">
      <c r="B51" s="45" t="s">
        <v>147</v>
      </c>
    </row>
    <row r="52" spans="2:2" x14ac:dyDescent="0.35">
      <c r="B52" s="45" t="s">
        <v>149</v>
      </c>
    </row>
    <row r="53" spans="2:2" x14ac:dyDescent="0.35">
      <c r="B53" s="45" t="s">
        <v>145</v>
      </c>
    </row>
    <row r="54" spans="2:2" x14ac:dyDescent="0.35">
      <c r="B54" s="45" t="s">
        <v>146</v>
      </c>
    </row>
    <row r="55" spans="2:2" x14ac:dyDescent="0.35">
      <c r="B55" s="45" t="s">
        <v>148</v>
      </c>
    </row>
  </sheetData>
  <mergeCells count="8">
    <mergeCell ref="M1:M2"/>
    <mergeCell ref="F1:G1"/>
    <mergeCell ref="I1:L1"/>
    <mergeCell ref="B1:B2"/>
    <mergeCell ref="C1:C2"/>
    <mergeCell ref="D1:D2"/>
    <mergeCell ref="E1:E2"/>
    <mergeCell ref="H1:H2"/>
  </mergeCells>
  <printOptions gridLines="1"/>
  <pageMargins left="0.70866141732283472" right="0.70866141732283472" top="0.74803149606299213" bottom="0.74803149606299213" header="0.31496062992125984" footer="0.31496062992125984"/>
  <pageSetup scale="47"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Question 1(a)</vt:lpstr>
      <vt:lpstr>Question 1(b)</vt:lpstr>
      <vt:lpstr>Question 2</vt:lpstr>
      <vt:lpstr>Question 3</vt:lpstr>
      <vt:lpstr>Question 4</vt:lpstr>
      <vt:lpstr>'Question 1(a)'!OLE_LINK1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Sue Deakin</dc:creator>
  <cp:lastModifiedBy>Ismahan</cp:lastModifiedBy>
  <cp:lastPrinted>2022-03-18T18:06:48Z</cp:lastPrinted>
  <dcterms:created xsi:type="dcterms:W3CDTF">2021-04-01T00:43:13Z</dcterms:created>
  <dcterms:modified xsi:type="dcterms:W3CDTF">2022-06-29T04:35:50Z</dcterms:modified>
</cp:coreProperties>
</file>