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gganas\AFF310\Past Exams\"/>
    </mc:Choice>
  </mc:AlternateContent>
  <bookViews>
    <workbookView xWindow="0" yWindow="0" windowWidth="20460" windowHeight="7680"/>
  </bookViews>
  <sheets>
    <sheet name="MC" sheetId="4" r:id="rId1"/>
    <sheet name="Q1" sheetId="1" r:id="rId2"/>
    <sheet name="Q2" sheetId="2" r:id="rId3"/>
  </sheets>
  <calcPr calcId="152511"/>
</workbook>
</file>

<file path=xl/calcChain.xml><?xml version="1.0" encoding="utf-8"?>
<calcChain xmlns="http://schemas.openxmlformats.org/spreadsheetml/2006/main">
  <c r="B119" i="1" l="1"/>
  <c r="B32" i="1"/>
  <c r="B35" i="1"/>
  <c r="B36" i="1" l="1"/>
  <c r="B37" i="2" l="1"/>
  <c r="B32" i="2"/>
  <c r="B31" i="2"/>
  <c r="B27" i="2"/>
  <c r="B15" i="2"/>
  <c r="B20" i="2" s="1"/>
  <c r="E50" i="1"/>
  <c r="F49" i="1"/>
  <c r="D49" i="1"/>
  <c r="F90" i="1"/>
  <c r="E90" i="1"/>
  <c r="D90" i="1"/>
  <c r="C90" i="1"/>
  <c r="F86" i="1"/>
  <c r="F94" i="1" s="1"/>
  <c r="E86" i="1"/>
  <c r="E94" i="1" s="1"/>
  <c r="D86" i="1"/>
  <c r="D94" i="1" s="1"/>
  <c r="C86" i="1"/>
  <c r="C94" i="1" s="1"/>
  <c r="E49" i="1"/>
  <c r="D50" i="1"/>
  <c r="F50" i="1"/>
  <c r="C50" i="1"/>
  <c r="C49" i="1"/>
  <c r="E35" i="1"/>
  <c r="E36" i="1"/>
  <c r="B33" i="2" l="1"/>
  <c r="E95" i="1"/>
  <c r="E96" i="1" s="1"/>
  <c r="D95" i="1"/>
  <c r="D96" i="1" s="1"/>
  <c r="C95" i="1"/>
  <c r="C96" i="1" s="1"/>
  <c r="D51" i="1"/>
  <c r="H35" i="1"/>
  <c r="H36" i="1" s="1"/>
  <c r="B37" i="1" s="1"/>
  <c r="C51" i="1"/>
  <c r="B21" i="2"/>
  <c r="B22" i="2" s="1"/>
  <c r="B26" i="2"/>
  <c r="B28" i="2" s="1"/>
  <c r="B36" i="2" s="1"/>
  <c r="B38" i="2" s="1"/>
  <c r="F51" i="1"/>
  <c r="E51" i="1"/>
  <c r="F95" i="1"/>
  <c r="F96" i="1" s="1"/>
  <c r="B98" i="1" l="1"/>
  <c r="B99" i="1" s="1"/>
  <c r="B100" i="1" s="1"/>
  <c r="B101" i="1" s="1"/>
  <c r="B54" i="1"/>
  <c r="B58" i="1" s="1"/>
  <c r="B61" i="1" s="1"/>
  <c r="B64" i="1" s="1"/>
  <c r="B72" i="1" s="1"/>
  <c r="B105" i="1" l="1"/>
  <c r="B115" i="1" s="1"/>
  <c r="B112" i="1" l="1"/>
</calcChain>
</file>

<file path=xl/sharedStrings.xml><?xml version="1.0" encoding="utf-8"?>
<sst xmlns="http://schemas.openxmlformats.org/spreadsheetml/2006/main" count="125" uniqueCount="87">
  <si>
    <t># of shares</t>
  </si>
  <si>
    <t>price</t>
  </si>
  <si>
    <t># of bonds</t>
  </si>
  <si>
    <t>FV</t>
  </si>
  <si>
    <t>coupon</t>
  </si>
  <si>
    <t>g</t>
  </si>
  <si>
    <t>rf</t>
  </si>
  <si>
    <t>MRP</t>
  </si>
  <si>
    <t>beta</t>
  </si>
  <si>
    <t>T</t>
  </si>
  <si>
    <t>Sales</t>
  </si>
  <si>
    <t>Cost of Goods Sold</t>
  </si>
  <si>
    <t>Selling and Admin.</t>
  </si>
  <si>
    <t>Depreciation</t>
  </si>
  <si>
    <t>Operating Current Assets</t>
  </si>
  <si>
    <t>Operating Current Liabilities</t>
  </si>
  <si>
    <t>Operating Long-term Assets</t>
  </si>
  <si>
    <t>Re</t>
  </si>
  <si>
    <t>Rd</t>
  </si>
  <si>
    <t>Ve</t>
  </si>
  <si>
    <t>Vd</t>
  </si>
  <si>
    <t>WACC</t>
  </si>
  <si>
    <t>we</t>
  </si>
  <si>
    <t>Nopat</t>
  </si>
  <si>
    <t>RIOC</t>
  </si>
  <si>
    <t>FCF</t>
  </si>
  <si>
    <t>Horizon value</t>
  </si>
  <si>
    <t>Value of operation (millions)</t>
  </si>
  <si>
    <t>Value of equity (millions)</t>
  </si>
  <si>
    <t>Max. price per share</t>
  </si>
  <si>
    <t>Possible Betas, based on your starting Beta</t>
  </si>
  <si>
    <t>Possible</t>
  </si>
  <si>
    <t>Growth rates, based on your starting G</t>
  </si>
  <si>
    <t>PV of synergy</t>
  </si>
  <si>
    <t>Input</t>
  </si>
  <si>
    <t>N</t>
  </si>
  <si>
    <t>Calculation</t>
  </si>
  <si>
    <t>Firm A</t>
  </si>
  <si>
    <t>Firm B</t>
  </si>
  <si>
    <t>Share price</t>
  </si>
  <si>
    <t>Synergy per year</t>
  </si>
  <si>
    <t>2.a (2 marks) What is the present value of the synergy?</t>
  </si>
  <si>
    <t>PV Synergy</t>
  </si>
  <si>
    <t>2.b (3 marks) What is the maximum price per share Firm A is willing to pay to takeover Firm B?</t>
  </si>
  <si>
    <t>Max. price means NPV =Value - Cost = 0</t>
  </si>
  <si>
    <t>Value</t>
  </si>
  <si>
    <t>Cost</t>
  </si>
  <si>
    <t>Price per share</t>
  </si>
  <si>
    <t>2.c ( 10 marks) Suppose Firm A offers $42 per share cash payment to Firm B’s shareholders.</t>
  </si>
  <si>
    <t>(2 marks) What is the NPV of this transaction to Firm A’ shareholders?</t>
  </si>
  <si>
    <t>NPV</t>
  </si>
  <si>
    <t>(2 marks) What is the merger premium received by Firm B’s shareholders?</t>
  </si>
  <si>
    <t>Acquiring price</t>
  </si>
  <si>
    <t>Market value</t>
  </si>
  <si>
    <t>Merger premium</t>
  </si>
  <si>
    <t>(3 marks)What will be Firm A’s share price after the takeover?</t>
  </si>
  <si>
    <t>Value after takeover</t>
  </si>
  <si>
    <t>wd</t>
  </si>
  <si>
    <t>1. (60 marks) Zaw Corp. is thinking about making an offer for the shares of Hu Inc. Hu currently has 18.1 million shares outstanding valued at $4.22 each. Hu currently has 25,000 bonds outstanding priced at $952 each. The firm pays a 3.5% annual coupon, and the bonds have a face value of $1000 each and a remaining maturity of 10 years. Hu's long-term growth rate after 2018 is expected to be 2% per year. The risk free rate is 2.5%, the market risk premium (MRP) is 5% and Hu's stock beta is 1.1. The corporate tax rate is 30%. It is currently January 1, 2015.</t>
  </si>
  <si>
    <t>Hu Inc. projected cash flows ($millions) based on the firm staying as is</t>
  </si>
  <si>
    <t>Selling and Admin. Cost</t>
  </si>
  <si>
    <t>1.a (5 marks) What is Hu's cost of equity?</t>
  </si>
  <si>
    <t>1.b (10 marks) What is Hu's WACC?</t>
  </si>
  <si>
    <t>1.c (10 marks) Please calculate Hu's yearly free cash flow. Fill in the boxes for NOPAT and FCF’s, and provide your formula for each.</t>
  </si>
  <si>
    <t>1.d (5 marks) Please calculate the horizon value of Hu Inc. using the corporate valuation method as of the start of 2019.</t>
  </si>
  <si>
    <t xml:space="preserve">1.e (10 marks) </t>
  </si>
  <si>
    <t>(6 marks) What is the current value of operations (in millions) at January 1, 2015?</t>
  </si>
  <si>
    <t>(2 marks) What is the value of equity (in millions)?</t>
  </si>
  <si>
    <t>(2 marks) What is the maximum price per share Zaw would offer to Hu?</t>
  </si>
  <si>
    <t>1.f (10 marks)  Zaw management is not at all certain of its estimation for the beta. It thinks that the beta might be .2 or .4 higher than estimated, or .2 or .4 lower than estimated. It also thinks that the estimated growth rate may not be correct and that the correct growth rate may be .5 or 1 percent higher or lower than estimated. Based on this information, please fill in the table below for the maximum price per share?</t>
  </si>
  <si>
    <t>1.g (10 marks) Zaw management thinks that if it acquires Hu Inc., some of the cash flows for Hu may be different from those projected.  More specifically, the revenues for the next four years might increase by 1, 1.1, 1.2, and 1.3 million in comparison to the current projected levels for the 2015-2018 period.  Also, the current operating assets might drop by .1, .2, .2, and .3 million in comparison to the current projected levels. Based on this information,</t>
  </si>
  <si>
    <t>(3 marks) What is the maximum share price for Hu Inc.?</t>
  </si>
  <si>
    <t xml:space="preserve">(3 marks) What is the PV of the synergy that would be generated as a result of the acquisition if these new cash flows occur, in comparison to the current market value of the firm? </t>
  </si>
  <si>
    <t>(4 marks) Assuming that these new cash flows occur, what price per share should Zaw management offer if Zaw wants to capture half of the value of the synergy and give the other half to Hu’s shareholders?</t>
  </si>
  <si>
    <t>There are several ways to appoach this question:</t>
  </si>
  <si>
    <t>1. The acquirer receives half o the synergy</t>
  </si>
  <si>
    <t>Offering price</t>
  </si>
  <si>
    <t>2. The target receives half of the synergy</t>
  </si>
  <si>
    <t>3. Using goal seek function: set PV of synergy cell from 1.g to 9.577 (=19.15/2) by changing offering price</t>
  </si>
  <si>
    <t>Use data table by setting growth rate as the colume variable and beta as the row variable</t>
  </si>
  <si>
    <t>2. (20 marks) Firm A is considering to takeover Firm B. Firm A has 5 million shares and the current stock price is $50 per share. Firm B has 1 million shares and the current stock price is $40 per share. Firm A estimates that the takeover will generate $500,000 of synergy per year. Both firms’ WACC is 10% per year.</t>
  </si>
  <si>
    <t>Multiple choice question solutions</t>
  </si>
  <si>
    <t>B</t>
  </si>
  <si>
    <t>E</t>
  </si>
  <si>
    <t>C</t>
  </si>
  <si>
    <t>D</t>
  </si>
  <si>
    <t>A</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</si>
</sst>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0.000%"/>
    <numFmt numFmtId="165" formatCode="_-* #,##0_-;\-* #,##0_-;_-* &quot;-&quot;??_-;_-@_-"/>
  </numFmts>
  <fonts count="7" x14ac:knownFonts="1">
    <font>
      <sz val="11"/>
      <color theme="1"/>
      <name val="Calibri"/>
      <family val="2"/>
      <scheme val="minor"/>
    </font>
    <font>
      <sz val="11"/>
      <color theme="1"/>
      <name val="Calibri"/>
      <family val="2"/>
      <scheme val="minor"/>
    </font>
    <font>
      <b/>
      <sz val="11"/>
      <color theme="1"/>
      <name val="Calibri"/>
      <family val="2"/>
      <scheme val="minor"/>
    </font>
    <font>
      <sz val="11"/>
      <color theme="1"/>
      <name val="Times New Roman"/>
      <family val="1"/>
    </font>
    <font>
      <b/>
      <sz val="11"/>
      <color theme="1"/>
      <name val="Times New Roman"/>
      <family val="1"/>
    </font>
    <font>
      <sz val="11"/>
      <name val="Times New Roman"/>
      <family val="1"/>
    </font>
    <font>
      <sz val="11"/>
      <color rgb="FF000000"/>
      <name val="Times New Roman"/>
      <family val="1"/>
    </font>
  </fonts>
  <fills count="3">
    <fill>
      <patternFill patternType="none"/>
    </fill>
    <fill>
      <patternFill patternType="gray125"/>
    </fill>
    <fill>
      <patternFill patternType="solid">
        <fgColor rgb="FFFFFF00"/>
        <bgColor indexed="64"/>
      </patternFill>
    </fill>
  </fills>
  <borders count="8">
    <border>
      <left/>
      <right/>
      <top/>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top/>
      <bottom style="medium">
        <color indexed="64"/>
      </bottom>
      <diagonal/>
    </border>
  </borders>
  <cellStyleXfs count="3">
    <xf numFmtId="0" fontId="0" fillId="0" borderId="0"/>
    <xf numFmtId="43" fontId="1" fillId="0" borderId="0" applyFont="0" applyFill="0" applyBorder="0" applyAlignment="0" applyProtection="0"/>
    <xf numFmtId="9" fontId="1" fillId="0" borderId="0" applyFont="0" applyFill="0" applyBorder="0" applyAlignment="0" applyProtection="0"/>
  </cellStyleXfs>
  <cellXfs count="51">
    <xf numFmtId="0" fontId="0" fillId="0" borderId="0" xfId="0"/>
    <xf numFmtId="0" fontId="2" fillId="0" borderId="0" xfId="0" applyFont="1"/>
    <xf numFmtId="0" fontId="3" fillId="0" borderId="0" xfId="0" applyFont="1"/>
    <xf numFmtId="0" fontId="3" fillId="0" borderId="1" xfId="0" applyFont="1" applyBorder="1"/>
    <xf numFmtId="0" fontId="4" fillId="0" borderId="0" xfId="0" applyFont="1"/>
    <xf numFmtId="10" fontId="3" fillId="0" borderId="0" xfId="0" applyNumberFormat="1" applyFont="1"/>
    <xf numFmtId="0" fontId="5" fillId="0" borderId="0" xfId="0" applyFont="1"/>
    <xf numFmtId="9" fontId="3" fillId="0" borderId="0" xfId="0" applyNumberFormat="1" applyFont="1"/>
    <xf numFmtId="0" fontId="3" fillId="0" borderId="0" xfId="0" applyFont="1" applyAlignment="1">
      <alignment vertical="center"/>
    </xf>
    <xf numFmtId="10" fontId="3" fillId="2" borderId="0" xfId="0" applyNumberFormat="1" applyFont="1" applyFill="1"/>
    <xf numFmtId="164" fontId="3" fillId="0" borderId="0" xfId="2" applyNumberFormat="1" applyFont="1" applyFill="1"/>
    <xf numFmtId="10" fontId="3" fillId="0" borderId="0" xfId="0" applyNumberFormat="1" applyFont="1" applyFill="1"/>
    <xf numFmtId="165" fontId="3" fillId="0" borderId="0" xfId="1" applyNumberFormat="1" applyFont="1"/>
    <xf numFmtId="164" fontId="3" fillId="2" borderId="0" xfId="2" applyNumberFormat="1" applyFont="1" applyFill="1"/>
    <xf numFmtId="0" fontId="5" fillId="0" borderId="0" xfId="0" applyFont="1" applyFill="1"/>
    <xf numFmtId="0" fontId="3" fillId="2" borderId="0" xfId="0" applyFont="1" applyFill="1"/>
    <xf numFmtId="2" fontId="3" fillId="2" borderId="0" xfId="0" applyNumberFormat="1" applyFont="1" applyFill="1"/>
    <xf numFmtId="2" fontId="3" fillId="0" borderId="0" xfId="0" applyNumberFormat="1" applyFont="1" applyFill="1"/>
    <xf numFmtId="2" fontId="3" fillId="0" borderId="0" xfId="0" applyNumberFormat="1" applyFont="1"/>
    <xf numFmtId="0" fontId="3" fillId="0" borderId="2" xfId="0" applyFont="1" applyBorder="1" applyAlignment="1">
      <alignment vertical="center" wrapText="1"/>
    </xf>
    <xf numFmtId="0" fontId="3" fillId="0" borderId="5" xfId="0" applyFont="1" applyBorder="1" applyAlignment="1">
      <alignment vertical="center" wrapText="1"/>
    </xf>
    <xf numFmtId="0" fontId="3" fillId="0" borderId="3" xfId="0" applyFont="1" applyBorder="1" applyAlignment="1">
      <alignment vertical="center" wrapText="1"/>
    </xf>
    <xf numFmtId="2" fontId="3" fillId="0" borderId="5" xfId="0" applyNumberFormat="1" applyFont="1" applyBorder="1" applyAlignment="1">
      <alignment vertical="center" wrapText="1"/>
    </xf>
    <xf numFmtId="0" fontId="3" fillId="0" borderId="6" xfId="0" applyFont="1" applyBorder="1" applyAlignment="1">
      <alignment vertical="center" wrapText="1"/>
    </xf>
    <xf numFmtId="2" fontId="3" fillId="0" borderId="2" xfId="0" applyNumberFormat="1" applyFont="1" applyBorder="1" applyAlignment="1">
      <alignment vertical="center" wrapText="1"/>
    </xf>
    <xf numFmtId="0" fontId="3" fillId="0" borderId="6" xfId="0" applyFont="1" applyBorder="1" applyAlignment="1">
      <alignment vertical="top" wrapText="1"/>
    </xf>
    <xf numFmtId="0" fontId="3" fillId="0" borderId="4" xfId="0" applyFont="1" applyBorder="1" applyAlignment="1">
      <alignment vertical="top" wrapText="1"/>
    </xf>
    <xf numFmtId="0" fontId="3" fillId="0" borderId="0" xfId="0" applyFont="1" applyBorder="1" applyAlignment="1">
      <alignment vertical="top" wrapText="1"/>
    </xf>
    <xf numFmtId="0" fontId="3" fillId="0" borderId="0" xfId="0" applyFont="1" applyBorder="1" applyAlignment="1">
      <alignment vertical="center" wrapText="1"/>
    </xf>
    <xf numFmtId="0" fontId="3" fillId="0" borderId="0" xfId="0" applyNumberFormat="1" applyFont="1"/>
    <xf numFmtId="0" fontId="3" fillId="0" borderId="0" xfId="0" applyFont="1" applyAlignment="1">
      <alignment horizontal="left" wrapText="1"/>
    </xf>
    <xf numFmtId="0" fontId="3" fillId="0" borderId="0" xfId="0" applyFont="1" applyAlignment="1"/>
    <xf numFmtId="2" fontId="3" fillId="2" borderId="0" xfId="0" applyNumberFormat="1" applyFont="1" applyFill="1" applyAlignment="1"/>
    <xf numFmtId="0" fontId="3" fillId="0" borderId="0" xfId="0" applyFont="1" applyAlignment="1">
      <alignment vertical="center" wrapText="1"/>
    </xf>
    <xf numFmtId="0" fontId="6" fillId="0" borderId="1" xfId="0" applyFont="1" applyBorder="1" applyAlignment="1">
      <alignment horizontal="right" vertical="center"/>
    </xf>
    <xf numFmtId="0" fontId="6" fillId="0" borderId="0" xfId="0" applyFont="1" applyAlignment="1">
      <alignment vertical="center"/>
    </xf>
    <xf numFmtId="0" fontId="6" fillId="0" borderId="0" xfId="0" applyFont="1" applyAlignment="1">
      <alignment horizontal="right" vertical="center"/>
    </xf>
    <xf numFmtId="0" fontId="6" fillId="0" borderId="7" xfId="0" applyFont="1" applyBorder="1" applyAlignment="1">
      <alignment vertical="center"/>
    </xf>
    <xf numFmtId="0" fontId="6" fillId="0" borderId="7" xfId="0" applyFont="1" applyBorder="1" applyAlignment="1">
      <alignment horizontal="right" vertical="center"/>
    </xf>
    <xf numFmtId="0" fontId="3" fillId="0" borderId="0" xfId="0" applyFont="1" applyAlignment="1">
      <alignment horizontal="left" vertical="center" wrapText="1"/>
    </xf>
    <xf numFmtId="3" fontId="3" fillId="0" borderId="0" xfId="0" applyNumberFormat="1" applyFont="1"/>
    <xf numFmtId="165" fontId="3" fillId="2" borderId="0" xfId="1" applyNumberFormat="1" applyFont="1" applyFill="1"/>
    <xf numFmtId="165" fontId="3" fillId="0" borderId="0" xfId="0" applyNumberFormat="1" applyFont="1"/>
    <xf numFmtId="165" fontId="3" fillId="2" borderId="0" xfId="0" applyNumberFormat="1" applyFont="1" applyFill="1"/>
    <xf numFmtId="0" fontId="3" fillId="0" borderId="0" xfId="0" applyFont="1" applyFill="1" applyAlignment="1">
      <alignment vertical="center"/>
    </xf>
    <xf numFmtId="0" fontId="3" fillId="0" borderId="0" xfId="0" applyNumberFormat="1" applyFont="1" applyFill="1" applyAlignment="1">
      <alignment vertical="center"/>
    </xf>
    <xf numFmtId="0" fontId="0" fillId="0" borderId="0" xfId="0" applyAlignment="1">
      <alignment horizontal="left"/>
    </xf>
    <xf numFmtId="0" fontId="3" fillId="0" borderId="0" xfId="0" applyFont="1" applyAlignment="1">
      <alignment horizontal="left" wrapText="1"/>
    </xf>
    <xf numFmtId="0" fontId="3" fillId="0" borderId="0" xfId="0" applyFont="1" applyAlignment="1">
      <alignment horizontal="left" vertical="center" wrapText="1"/>
    </xf>
    <xf numFmtId="0" fontId="3" fillId="0" borderId="0" xfId="0" applyFont="1" applyBorder="1" applyAlignment="1">
      <alignment horizontal="left" vertical="top" wrapText="1"/>
    </xf>
    <xf numFmtId="0" fontId="3" fillId="0" borderId="2" xfId="0" applyFont="1" applyBorder="1" applyAlignment="1">
      <alignment horizontal="center" vertical="center" wrapText="1"/>
    </xf>
  </cellXfs>
  <cellStyles count="3">
    <cellStyle name="Comma" xfId="1" builtinId="3"/>
    <cellStyle name="Normal" xfId="0" builtinId="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2"/>
  <sheetViews>
    <sheetView tabSelected="1" workbookViewId="0">
      <selection activeCell="E1" sqref="E1"/>
    </sheetView>
  </sheetViews>
  <sheetFormatPr defaultRowHeight="15" x14ac:dyDescent="0.25"/>
  <sheetData>
    <row r="1" spans="1:2" x14ac:dyDescent="0.25">
      <c r="A1" s="1" t="s">
        <v>81</v>
      </c>
    </row>
    <row r="3" spans="1:2" x14ac:dyDescent="0.25">
      <c r="A3" s="46">
        <v>1</v>
      </c>
      <c r="B3" s="46" t="s">
        <v>82</v>
      </c>
    </row>
    <row r="4" spans="1:2" x14ac:dyDescent="0.25">
      <c r="A4" s="46">
        <v>2</v>
      </c>
      <c r="B4" s="46" t="s">
        <v>83</v>
      </c>
    </row>
    <row r="5" spans="1:2" x14ac:dyDescent="0.25">
      <c r="A5" s="46">
        <v>3</v>
      </c>
      <c r="B5" s="46" t="s">
        <v>84</v>
      </c>
    </row>
    <row r="6" spans="1:2" x14ac:dyDescent="0.25">
      <c r="A6" s="46">
        <v>4</v>
      </c>
      <c r="B6" s="46" t="s">
        <v>84</v>
      </c>
    </row>
    <row r="7" spans="1:2" x14ac:dyDescent="0.25">
      <c r="A7" s="46">
        <v>5</v>
      </c>
      <c r="B7" s="46" t="s">
        <v>84</v>
      </c>
    </row>
    <row r="8" spans="1:2" x14ac:dyDescent="0.25">
      <c r="A8" s="46">
        <v>6</v>
      </c>
      <c r="B8" s="46" t="s">
        <v>82</v>
      </c>
    </row>
    <row r="9" spans="1:2" x14ac:dyDescent="0.25">
      <c r="A9" s="46">
        <v>7</v>
      </c>
      <c r="B9" s="46" t="s">
        <v>82</v>
      </c>
    </row>
    <row r="10" spans="1:2" x14ac:dyDescent="0.25">
      <c r="A10" s="46">
        <v>8</v>
      </c>
      <c r="B10" s="46" t="s">
        <v>84</v>
      </c>
    </row>
    <row r="11" spans="1:2" x14ac:dyDescent="0.25">
      <c r="A11" s="46">
        <v>9</v>
      </c>
      <c r="B11" s="46" t="s">
        <v>85</v>
      </c>
    </row>
    <row r="12" spans="1:2" x14ac:dyDescent="0.25">
      <c r="A12" s="46">
        <v>10</v>
      </c>
      <c r="B12" s="46" t="s">
        <v>86</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19"/>
  <sheetViews>
    <sheetView workbookViewId="0">
      <selection activeCell="J1" sqref="J1"/>
    </sheetView>
  </sheetViews>
  <sheetFormatPr defaultRowHeight="15" x14ac:dyDescent="0.25"/>
  <cols>
    <col min="1" max="1" width="26.42578125" style="2" customWidth="1"/>
    <col min="2" max="2" width="10" style="2" customWidth="1"/>
    <col min="3" max="3" width="9.140625" style="2"/>
    <col min="4" max="5" width="11.5703125" style="2" customWidth="1"/>
    <col min="6" max="16384" width="9.140625" style="2"/>
  </cols>
  <sheetData>
    <row r="1" spans="1:10" ht="15.75" customHeight="1" x14ac:dyDescent="0.25">
      <c r="A1" s="48" t="s">
        <v>58</v>
      </c>
      <c r="B1" s="48"/>
      <c r="C1" s="48"/>
      <c r="D1" s="48"/>
      <c r="E1" s="48"/>
      <c r="F1" s="48"/>
      <c r="G1" s="48"/>
      <c r="H1" s="48"/>
      <c r="I1" s="33"/>
      <c r="J1" s="33"/>
    </row>
    <row r="2" spans="1:10" ht="15.75" customHeight="1" x14ac:dyDescent="0.25">
      <c r="A2" s="48"/>
      <c r="B2" s="48"/>
      <c r="C2" s="48"/>
      <c r="D2" s="48"/>
      <c r="E2" s="48"/>
      <c r="F2" s="48"/>
      <c r="G2" s="48"/>
      <c r="H2" s="48"/>
    </row>
    <row r="3" spans="1:10" ht="15" customHeight="1" x14ac:dyDescent="0.25">
      <c r="A3" s="48"/>
      <c r="B3" s="48"/>
      <c r="C3" s="48"/>
      <c r="D3" s="48"/>
      <c r="E3" s="48"/>
      <c r="F3" s="48"/>
      <c r="G3" s="48"/>
      <c r="H3" s="48"/>
    </row>
    <row r="4" spans="1:10" ht="15" customHeight="1" x14ac:dyDescent="0.25">
      <c r="A4" s="48"/>
      <c r="B4" s="48"/>
      <c r="C4" s="48"/>
      <c r="D4" s="48"/>
      <c r="E4" s="48"/>
      <c r="F4" s="48"/>
      <c r="G4" s="48"/>
      <c r="H4" s="48"/>
    </row>
    <row r="5" spans="1:10" ht="15" customHeight="1" x14ac:dyDescent="0.25">
      <c r="A5" s="48"/>
      <c r="B5" s="48"/>
      <c r="C5" s="48"/>
      <c r="D5" s="48"/>
      <c r="E5" s="48"/>
      <c r="F5" s="48"/>
      <c r="G5" s="48"/>
      <c r="H5" s="48"/>
    </row>
    <row r="6" spans="1:10" ht="16.5" customHeight="1" x14ac:dyDescent="0.25">
      <c r="A6" s="48"/>
      <c r="B6" s="48"/>
      <c r="C6" s="48"/>
      <c r="D6" s="48"/>
      <c r="E6" s="48"/>
      <c r="F6" s="48"/>
      <c r="G6" s="48"/>
      <c r="H6" s="48"/>
    </row>
    <row r="7" spans="1:10" x14ac:dyDescent="0.25">
      <c r="A7" s="8" t="s">
        <v>59</v>
      </c>
    </row>
    <row r="8" spans="1:10" ht="15.75" thickBot="1" x14ac:dyDescent="0.3">
      <c r="A8" s="8"/>
    </row>
    <row r="9" spans="1:10" ht="15.75" thickBot="1" x14ac:dyDescent="0.3">
      <c r="A9" s="3"/>
      <c r="B9" s="34">
        <v>2014</v>
      </c>
      <c r="C9" s="34">
        <v>2015</v>
      </c>
      <c r="D9" s="34">
        <v>2016</v>
      </c>
      <c r="E9" s="34">
        <v>2017</v>
      </c>
      <c r="F9" s="34">
        <v>2018</v>
      </c>
    </row>
    <row r="10" spans="1:10" x14ac:dyDescent="0.25">
      <c r="A10" s="35" t="s">
        <v>10</v>
      </c>
      <c r="C10" s="36">
        <v>28</v>
      </c>
      <c r="D10" s="36">
        <v>28.4</v>
      </c>
      <c r="E10" s="36">
        <v>29.3</v>
      </c>
      <c r="F10" s="36">
        <v>31.1</v>
      </c>
    </row>
    <row r="11" spans="1:10" x14ac:dyDescent="0.25">
      <c r="A11" s="35" t="s">
        <v>11</v>
      </c>
      <c r="C11" s="36">
        <v>18</v>
      </c>
      <c r="D11" s="36">
        <v>18.2</v>
      </c>
      <c r="E11" s="36">
        <v>19.3</v>
      </c>
      <c r="F11" s="36">
        <v>20.6</v>
      </c>
    </row>
    <row r="12" spans="1:10" x14ac:dyDescent="0.25">
      <c r="A12" s="35" t="s">
        <v>60</v>
      </c>
      <c r="C12" s="36">
        <v>1</v>
      </c>
      <c r="D12" s="36">
        <v>1.1000000000000001</v>
      </c>
      <c r="E12" s="36">
        <v>1.1000000000000001</v>
      </c>
      <c r="F12" s="36">
        <v>1.1000000000000001</v>
      </c>
    </row>
    <row r="13" spans="1:10" x14ac:dyDescent="0.25">
      <c r="A13" s="35" t="s">
        <v>13</v>
      </c>
      <c r="C13" s="36">
        <v>1</v>
      </c>
      <c r="D13" s="36">
        <v>1</v>
      </c>
      <c r="E13" s="36">
        <v>1.1000000000000001</v>
      </c>
      <c r="F13" s="36">
        <v>1.1000000000000001</v>
      </c>
    </row>
    <row r="14" spans="1:10" x14ac:dyDescent="0.25">
      <c r="A14" s="35" t="s">
        <v>14</v>
      </c>
      <c r="B14" s="36">
        <v>3</v>
      </c>
      <c r="C14" s="36">
        <v>4</v>
      </c>
      <c r="D14" s="36">
        <v>4</v>
      </c>
      <c r="E14" s="36">
        <v>4</v>
      </c>
      <c r="F14" s="36">
        <v>4.0999999999999996</v>
      </c>
    </row>
    <row r="15" spans="1:10" x14ac:dyDescent="0.25">
      <c r="A15" s="35" t="s">
        <v>15</v>
      </c>
      <c r="B15" s="36">
        <v>3.1</v>
      </c>
      <c r="C15" s="36">
        <v>3.2</v>
      </c>
      <c r="D15" s="36">
        <v>3.3</v>
      </c>
      <c r="E15" s="36">
        <v>3.4</v>
      </c>
      <c r="F15" s="36">
        <v>3.5</v>
      </c>
    </row>
    <row r="16" spans="1:10" ht="15.75" thickBot="1" x14ac:dyDescent="0.3">
      <c r="A16" s="37" t="s">
        <v>16</v>
      </c>
      <c r="B16" s="38">
        <v>20.3</v>
      </c>
      <c r="C16" s="38">
        <v>20.100000000000001</v>
      </c>
      <c r="D16" s="38">
        <v>20.5</v>
      </c>
      <c r="E16" s="38">
        <v>20.7</v>
      </c>
      <c r="F16" s="38">
        <v>21.5</v>
      </c>
    </row>
    <row r="18" spans="1:5" x14ac:dyDescent="0.25">
      <c r="A18" s="4" t="s">
        <v>34</v>
      </c>
    </row>
    <row r="19" spans="1:5" x14ac:dyDescent="0.25">
      <c r="A19" s="2" t="s">
        <v>0</v>
      </c>
      <c r="B19" s="2">
        <v>18.100000000000001</v>
      </c>
      <c r="D19" s="2" t="s">
        <v>2</v>
      </c>
      <c r="E19" s="2">
        <v>25000</v>
      </c>
    </row>
    <row r="20" spans="1:5" x14ac:dyDescent="0.25">
      <c r="A20" s="2" t="s">
        <v>1</v>
      </c>
      <c r="B20" s="2">
        <v>4.22</v>
      </c>
      <c r="D20" s="2" t="s">
        <v>1</v>
      </c>
      <c r="E20" s="2">
        <v>952</v>
      </c>
    </row>
    <row r="21" spans="1:5" x14ac:dyDescent="0.25">
      <c r="D21" s="2" t="s">
        <v>3</v>
      </c>
      <c r="E21" s="2">
        <v>1000</v>
      </c>
    </row>
    <row r="22" spans="1:5" x14ac:dyDescent="0.25">
      <c r="D22" s="2" t="s">
        <v>4</v>
      </c>
      <c r="E22" s="5">
        <v>3.5000000000000003E-2</v>
      </c>
    </row>
    <row r="23" spans="1:5" x14ac:dyDescent="0.25">
      <c r="D23" s="6" t="s">
        <v>35</v>
      </c>
      <c r="E23" s="6">
        <v>10</v>
      </c>
    </row>
    <row r="24" spans="1:5" x14ac:dyDescent="0.25">
      <c r="A24" s="2" t="s">
        <v>5</v>
      </c>
      <c r="B24" s="7">
        <v>0.02</v>
      </c>
    </row>
    <row r="25" spans="1:5" x14ac:dyDescent="0.25">
      <c r="A25" s="2" t="s">
        <v>6</v>
      </c>
      <c r="B25" s="5">
        <v>2.5000000000000001E-2</v>
      </c>
    </row>
    <row r="26" spans="1:5" x14ac:dyDescent="0.25">
      <c r="A26" s="2" t="s">
        <v>7</v>
      </c>
      <c r="B26" s="5">
        <v>0.05</v>
      </c>
    </row>
    <row r="27" spans="1:5" x14ac:dyDescent="0.25">
      <c r="A27" s="2" t="s">
        <v>8</v>
      </c>
      <c r="B27" s="2">
        <v>1.1000000000000001</v>
      </c>
    </row>
    <row r="28" spans="1:5" x14ac:dyDescent="0.25">
      <c r="A28" s="2" t="s">
        <v>9</v>
      </c>
      <c r="B28" s="7">
        <v>0.3</v>
      </c>
    </row>
    <row r="30" spans="1:5" x14ac:dyDescent="0.25">
      <c r="A30" s="4" t="s">
        <v>36</v>
      </c>
    </row>
    <row r="31" spans="1:5" x14ac:dyDescent="0.25">
      <c r="A31" s="8" t="s">
        <v>61</v>
      </c>
    </row>
    <row r="32" spans="1:5" x14ac:dyDescent="0.25">
      <c r="A32" s="8" t="s">
        <v>17</v>
      </c>
      <c r="B32" s="9">
        <f>B25+B26*B27</f>
        <v>8.0000000000000016E-2</v>
      </c>
    </row>
    <row r="34" spans="1:8" x14ac:dyDescent="0.25">
      <c r="A34" s="8" t="s">
        <v>62</v>
      </c>
      <c r="B34" s="10"/>
    </row>
    <row r="35" spans="1:8" x14ac:dyDescent="0.25">
      <c r="A35" s="8" t="s">
        <v>17</v>
      </c>
      <c r="B35" s="11">
        <f>B25+B26*B27</f>
        <v>8.0000000000000016E-2</v>
      </c>
      <c r="D35" s="2" t="s">
        <v>19</v>
      </c>
      <c r="E35" s="12">
        <f>B19*B20*1000000</f>
        <v>76382000</v>
      </c>
      <c r="G35" s="2" t="s">
        <v>22</v>
      </c>
      <c r="H35" s="2">
        <f>E35/(E35+E36)</f>
        <v>0.76243237308099254</v>
      </c>
    </row>
    <row r="36" spans="1:8" x14ac:dyDescent="0.25">
      <c r="A36" s="8" t="s">
        <v>18</v>
      </c>
      <c r="B36" s="11">
        <f>RATE(E23,E22*E21,-E20,E21,0,0.1)</f>
        <v>4.0945863774248616E-2</v>
      </c>
      <c r="D36" s="2" t="s">
        <v>20</v>
      </c>
      <c r="E36" s="12">
        <f>E19*E20</f>
        <v>23800000</v>
      </c>
      <c r="G36" s="2" t="s">
        <v>57</v>
      </c>
      <c r="H36" s="2">
        <f>1-H35</f>
        <v>0.23756762691900746</v>
      </c>
    </row>
    <row r="37" spans="1:8" x14ac:dyDescent="0.25">
      <c r="A37" s="8" t="s">
        <v>21</v>
      </c>
      <c r="B37" s="13">
        <f>H35*B35+H36*B36*(1-B28)</f>
        <v>6.7803778028777462E-2</v>
      </c>
    </row>
    <row r="38" spans="1:8" x14ac:dyDescent="0.25">
      <c r="A38" s="8"/>
      <c r="B38" s="10"/>
    </row>
    <row r="39" spans="1:8" x14ac:dyDescent="0.25">
      <c r="A39" s="8" t="s">
        <v>63</v>
      </c>
      <c r="B39" s="10"/>
    </row>
    <row r="40" spans="1:8" x14ac:dyDescent="0.25">
      <c r="B40" s="14">
        <v>2014</v>
      </c>
      <c r="C40" s="8">
        <v>2015</v>
      </c>
      <c r="D40" s="8">
        <v>2016</v>
      </c>
      <c r="E40" s="8">
        <v>2017</v>
      </c>
      <c r="F40" s="8">
        <v>2018</v>
      </c>
    </row>
    <row r="41" spans="1:8" x14ac:dyDescent="0.25">
      <c r="A41" s="8" t="s">
        <v>10</v>
      </c>
      <c r="B41" s="14"/>
      <c r="C41" s="8">
        <v>28</v>
      </c>
      <c r="D41" s="8">
        <v>28.4</v>
      </c>
      <c r="E41" s="8">
        <v>29.3</v>
      </c>
      <c r="F41" s="8">
        <v>31.1</v>
      </c>
    </row>
    <row r="42" spans="1:8" x14ac:dyDescent="0.25">
      <c r="A42" s="8" t="s">
        <v>11</v>
      </c>
      <c r="B42" s="14"/>
      <c r="C42" s="8">
        <v>18</v>
      </c>
      <c r="D42" s="8">
        <v>18.2</v>
      </c>
      <c r="E42" s="8">
        <v>19.3</v>
      </c>
      <c r="F42" s="8">
        <v>20.6</v>
      </c>
    </row>
    <row r="43" spans="1:8" x14ac:dyDescent="0.25">
      <c r="A43" s="8" t="s">
        <v>12</v>
      </c>
      <c r="B43" s="6"/>
      <c r="C43" s="8">
        <v>1</v>
      </c>
      <c r="D43" s="8">
        <v>1.1000000000000001</v>
      </c>
      <c r="E43" s="8">
        <v>1.1000000000000001</v>
      </c>
      <c r="F43" s="8">
        <v>1.1000000000000001</v>
      </c>
    </row>
    <row r="44" spans="1:8" x14ac:dyDescent="0.25">
      <c r="A44" s="8" t="s">
        <v>13</v>
      </c>
      <c r="B44" s="6"/>
      <c r="C44" s="8">
        <v>1</v>
      </c>
      <c r="D44" s="8">
        <v>1</v>
      </c>
      <c r="E44" s="8">
        <v>1.1000000000000001</v>
      </c>
      <c r="F44" s="8">
        <v>1.1000000000000001</v>
      </c>
    </row>
    <row r="45" spans="1:8" x14ac:dyDescent="0.25">
      <c r="A45" s="8" t="s">
        <v>14</v>
      </c>
      <c r="B45" s="6">
        <v>3</v>
      </c>
      <c r="C45" s="8">
        <v>4</v>
      </c>
      <c r="D45" s="8">
        <v>4</v>
      </c>
      <c r="E45" s="8">
        <v>4</v>
      </c>
      <c r="F45" s="8">
        <v>4.0999999999999996</v>
      </c>
    </row>
    <row r="46" spans="1:8" x14ac:dyDescent="0.25">
      <c r="A46" s="8" t="s">
        <v>15</v>
      </c>
      <c r="B46" s="6">
        <v>3.1</v>
      </c>
      <c r="C46" s="8">
        <v>3.2</v>
      </c>
      <c r="D46" s="8">
        <v>3.3</v>
      </c>
      <c r="E46" s="8">
        <v>3.4</v>
      </c>
      <c r="F46" s="8">
        <v>3.5</v>
      </c>
    </row>
    <row r="47" spans="1:8" x14ac:dyDescent="0.25">
      <c r="A47" s="8" t="s">
        <v>16</v>
      </c>
      <c r="B47" s="6">
        <v>20.3</v>
      </c>
      <c r="C47" s="8">
        <v>20.100000000000001</v>
      </c>
      <c r="D47" s="8">
        <v>20.5</v>
      </c>
      <c r="E47" s="8">
        <v>20.7</v>
      </c>
      <c r="F47" s="8">
        <v>21.5</v>
      </c>
    </row>
    <row r="48" spans="1:8" x14ac:dyDescent="0.25">
      <c r="B48" s="6"/>
    </row>
    <row r="49" spans="1:6" x14ac:dyDescent="0.25">
      <c r="A49" s="8" t="s">
        <v>23</v>
      </c>
      <c r="C49" s="15">
        <f>(C41-C42-C43-C44)*(1-$B$28)</f>
        <v>5.6</v>
      </c>
      <c r="D49" s="15">
        <f t="shared" ref="D49:F49" si="0">(D41-D42-D43-D44)*(1-$B$28)</f>
        <v>5.669999999999999</v>
      </c>
      <c r="E49" s="15">
        <f t="shared" si="0"/>
        <v>5.46</v>
      </c>
      <c r="F49" s="15">
        <f t="shared" si="0"/>
        <v>5.8100000000000005</v>
      </c>
    </row>
    <row r="50" spans="1:6" x14ac:dyDescent="0.25">
      <c r="A50" s="8" t="s">
        <v>24</v>
      </c>
      <c r="C50" s="2">
        <f>(C45-C46)-(B45-B46)+(C47-B47)</f>
        <v>0.70000000000000062</v>
      </c>
      <c r="D50" s="2">
        <f t="shared" ref="D50:F50" si="1">(D45-D46)-(C45-C46)+(D47-C47)</f>
        <v>0.29999999999999893</v>
      </c>
      <c r="E50" s="2">
        <f t="shared" si="1"/>
        <v>9.9999999999999201E-2</v>
      </c>
      <c r="F50" s="2">
        <f t="shared" si="1"/>
        <v>0.80000000000000027</v>
      </c>
    </row>
    <row r="51" spans="1:6" x14ac:dyDescent="0.25">
      <c r="A51" s="8" t="s">
        <v>25</v>
      </c>
      <c r="C51" s="15">
        <f>C49-C50</f>
        <v>4.8999999999999986</v>
      </c>
      <c r="D51" s="15">
        <f t="shared" ref="D51:F51" si="2">D49-D50</f>
        <v>5.37</v>
      </c>
      <c r="E51" s="15">
        <f t="shared" si="2"/>
        <v>5.3600000000000012</v>
      </c>
      <c r="F51" s="15">
        <f t="shared" si="2"/>
        <v>5.01</v>
      </c>
    </row>
    <row r="53" spans="1:6" x14ac:dyDescent="0.25">
      <c r="A53" s="8" t="s">
        <v>64</v>
      </c>
    </row>
    <row r="54" spans="1:6" x14ac:dyDescent="0.25">
      <c r="A54" s="8" t="s">
        <v>26</v>
      </c>
      <c r="B54" s="16">
        <f>F51*(1+B24)/(B37-B24)</f>
        <v>106.89950064038253</v>
      </c>
    </row>
    <row r="55" spans="1:6" x14ac:dyDescent="0.25">
      <c r="A55" s="8"/>
      <c r="B55" s="17"/>
    </row>
    <row r="56" spans="1:6" x14ac:dyDescent="0.25">
      <c r="A56" s="8" t="s">
        <v>65</v>
      </c>
      <c r="B56" s="17"/>
    </row>
    <row r="57" spans="1:6" x14ac:dyDescent="0.25">
      <c r="A57" s="8" t="s">
        <v>66</v>
      </c>
      <c r="B57" s="18"/>
    </row>
    <row r="58" spans="1:6" x14ac:dyDescent="0.25">
      <c r="A58" s="2" t="s">
        <v>27</v>
      </c>
      <c r="B58" s="16">
        <f>NPV(B37, C51:F51)+B54/(1+B37)^4</f>
        <v>99.780726705278028</v>
      </c>
    </row>
    <row r="59" spans="1:6" x14ac:dyDescent="0.25">
      <c r="B59" s="18"/>
    </row>
    <row r="60" spans="1:6" x14ac:dyDescent="0.25">
      <c r="A60" s="8" t="s">
        <v>67</v>
      </c>
      <c r="B60" s="18"/>
    </row>
    <row r="61" spans="1:6" x14ac:dyDescent="0.25">
      <c r="A61" s="2" t="s">
        <v>28</v>
      </c>
      <c r="B61" s="16">
        <f>B58-E36/1000000</f>
        <v>75.98072670527803</v>
      </c>
    </row>
    <row r="63" spans="1:6" x14ac:dyDescent="0.25">
      <c r="A63" s="8" t="s">
        <v>68</v>
      </c>
      <c r="B63" s="18"/>
    </row>
    <row r="64" spans="1:6" x14ac:dyDescent="0.25">
      <c r="A64" s="2" t="s">
        <v>29</v>
      </c>
      <c r="B64" s="16">
        <f>B61/B19</f>
        <v>4.1978302047114928</v>
      </c>
    </row>
    <row r="66" spans="1:8" ht="15.75" customHeight="1" x14ac:dyDescent="0.25">
      <c r="A66" s="48" t="s">
        <v>69</v>
      </c>
      <c r="B66" s="48"/>
      <c r="C66" s="48"/>
      <c r="D66" s="48"/>
      <c r="E66" s="48"/>
      <c r="F66" s="48"/>
      <c r="G66" s="48"/>
      <c r="H66" s="48"/>
    </row>
    <row r="67" spans="1:8" ht="15.75" customHeight="1" x14ac:dyDescent="0.25">
      <c r="A67" s="48"/>
      <c r="B67" s="48"/>
      <c r="C67" s="48"/>
      <c r="D67" s="48"/>
      <c r="E67" s="48"/>
      <c r="F67" s="48"/>
      <c r="G67" s="48"/>
      <c r="H67" s="48"/>
    </row>
    <row r="68" spans="1:8" ht="28.5" customHeight="1" x14ac:dyDescent="0.25">
      <c r="A68" s="48"/>
      <c r="B68" s="48"/>
      <c r="C68" s="48"/>
      <c r="D68" s="48"/>
      <c r="E68" s="48"/>
      <c r="F68" s="48"/>
      <c r="G68" s="48"/>
      <c r="H68" s="48"/>
    </row>
    <row r="69" spans="1:8" ht="15.75" customHeight="1" x14ac:dyDescent="0.25">
      <c r="A69" s="39"/>
      <c r="B69" s="39"/>
      <c r="C69" s="39"/>
      <c r="D69" s="39"/>
      <c r="E69" s="39"/>
      <c r="F69" s="39"/>
      <c r="G69" s="39"/>
      <c r="H69" s="39"/>
    </row>
    <row r="70" spans="1:8" x14ac:dyDescent="0.25">
      <c r="A70" s="2" t="s">
        <v>79</v>
      </c>
    </row>
    <row r="71" spans="1:8" ht="15.75" customHeight="1" x14ac:dyDescent="0.25">
      <c r="A71" s="19"/>
      <c r="B71" s="20"/>
      <c r="C71" s="50" t="s">
        <v>30</v>
      </c>
      <c r="D71" s="50"/>
      <c r="E71" s="50"/>
      <c r="F71" s="50"/>
    </row>
    <row r="72" spans="1:8" x14ac:dyDescent="0.25">
      <c r="A72" s="21" t="s">
        <v>31</v>
      </c>
      <c r="B72" s="22">
        <f>B64</f>
        <v>4.1978302047114928</v>
      </c>
      <c r="C72" s="19">
        <v>0.9</v>
      </c>
      <c r="D72" s="19">
        <v>1.1000000000000001</v>
      </c>
      <c r="E72" s="19">
        <v>1.3</v>
      </c>
      <c r="F72" s="19">
        <v>1.5</v>
      </c>
    </row>
    <row r="73" spans="1:8" ht="30" customHeight="1" x14ac:dyDescent="0.25">
      <c r="A73" s="23" t="s">
        <v>32</v>
      </c>
      <c r="B73" s="20">
        <v>1.4999999999999999E-2</v>
      </c>
      <c r="C73" s="24">
        <f t="dataTable" ref="C73:F76" dt2D="1" dtr="1" r1="B27" r2="B24"/>
        <v>4.5942896216411562</v>
      </c>
      <c r="D73" s="24">
        <v>3.7475036281696035</v>
      </c>
      <c r="E73" s="24">
        <v>3.1142133455621432</v>
      </c>
      <c r="F73" s="24">
        <v>2.6226671784950639</v>
      </c>
    </row>
    <row r="74" spans="1:8" x14ac:dyDescent="0.25">
      <c r="A74" s="25"/>
      <c r="B74" s="20">
        <v>0.02</v>
      </c>
      <c r="C74" s="24">
        <v>5.2340922053965935</v>
      </c>
      <c r="D74" s="24">
        <v>4.1978302047114928</v>
      </c>
      <c r="E74" s="24">
        <v>3.4464259115171503</v>
      </c>
      <c r="F74" s="24">
        <v>2.8765511662348029</v>
      </c>
    </row>
    <row r="75" spans="1:8" x14ac:dyDescent="0.25">
      <c r="A75" s="25"/>
      <c r="B75" s="20">
        <v>2.5000000000000001E-2</v>
      </c>
      <c r="C75" s="24">
        <v>6.0557630405286282</v>
      </c>
      <c r="D75" s="24">
        <v>4.7533639842809094</v>
      </c>
      <c r="E75" s="24">
        <v>3.8445169369745198</v>
      </c>
      <c r="F75" s="24">
        <v>3.1741687250691273</v>
      </c>
    </row>
    <row r="76" spans="1:8" x14ac:dyDescent="0.25">
      <c r="A76" s="26"/>
      <c r="B76" s="20">
        <v>0.03</v>
      </c>
      <c r="C76" s="24">
        <v>7.1496955365308432</v>
      </c>
      <c r="D76" s="24">
        <v>5.4558496846733009</v>
      </c>
      <c r="E76" s="24">
        <v>4.3302389683594837</v>
      </c>
      <c r="F76" s="24">
        <v>3.5278850496211831</v>
      </c>
    </row>
    <row r="77" spans="1:8" x14ac:dyDescent="0.25">
      <c r="A77" s="27"/>
      <c r="B77" s="28"/>
      <c r="C77" s="28"/>
      <c r="D77" s="28"/>
      <c r="E77" s="28"/>
      <c r="F77" s="28"/>
    </row>
    <row r="78" spans="1:8" x14ac:dyDescent="0.25">
      <c r="A78" s="49" t="s">
        <v>70</v>
      </c>
      <c r="B78" s="49"/>
      <c r="C78" s="49"/>
      <c r="D78" s="49"/>
      <c r="E78" s="49"/>
      <c r="F78" s="49"/>
      <c r="G78" s="49"/>
      <c r="H78" s="49"/>
    </row>
    <row r="79" spans="1:8" x14ac:dyDescent="0.25">
      <c r="A79" s="49"/>
      <c r="B79" s="49"/>
      <c r="C79" s="49"/>
      <c r="D79" s="49"/>
      <c r="E79" s="49"/>
      <c r="F79" s="49"/>
      <c r="G79" s="49"/>
      <c r="H79" s="49"/>
    </row>
    <row r="80" spans="1:8" x14ac:dyDescent="0.25">
      <c r="A80" s="49"/>
      <c r="B80" s="49"/>
      <c r="C80" s="49"/>
      <c r="D80" s="49"/>
      <c r="E80" s="49"/>
      <c r="F80" s="49"/>
      <c r="G80" s="49"/>
      <c r="H80" s="49"/>
    </row>
    <row r="81" spans="1:8" x14ac:dyDescent="0.25">
      <c r="A81" s="49"/>
      <c r="B81" s="49"/>
      <c r="C81" s="49"/>
      <c r="D81" s="49"/>
      <c r="E81" s="49"/>
      <c r="F81" s="49"/>
      <c r="G81" s="49"/>
      <c r="H81" s="49"/>
    </row>
    <row r="82" spans="1:8" x14ac:dyDescent="0.25">
      <c r="A82" s="49"/>
      <c r="B82" s="49"/>
      <c r="C82" s="49"/>
      <c r="D82" s="49"/>
      <c r="E82" s="49"/>
      <c r="F82" s="49"/>
      <c r="G82" s="49"/>
      <c r="H82" s="49"/>
    </row>
    <row r="83" spans="1:8" x14ac:dyDescent="0.25">
      <c r="A83" s="27"/>
      <c r="B83" s="28"/>
      <c r="C83" s="28"/>
      <c r="D83" s="28"/>
      <c r="E83" s="28"/>
      <c r="F83" s="28"/>
    </row>
    <row r="84" spans="1:8" x14ac:dyDescent="0.25">
      <c r="A84" s="8" t="s">
        <v>71</v>
      </c>
    </row>
    <row r="85" spans="1:8" x14ac:dyDescent="0.25">
      <c r="B85" s="2">
        <v>2014</v>
      </c>
      <c r="C85" s="8">
        <v>2015</v>
      </c>
      <c r="D85" s="8">
        <v>2016</v>
      </c>
      <c r="E85" s="8">
        <v>2017</v>
      </c>
      <c r="F85" s="8">
        <v>2018</v>
      </c>
    </row>
    <row r="86" spans="1:8" x14ac:dyDescent="0.25">
      <c r="A86" s="8" t="s">
        <v>10</v>
      </c>
      <c r="C86" s="44">
        <f>1+28</f>
        <v>29</v>
      </c>
      <c r="D86" s="44">
        <f>1.1+28.4</f>
        <v>29.5</v>
      </c>
      <c r="E86" s="44">
        <f>1.2+29.3</f>
        <v>30.5</v>
      </c>
      <c r="F86" s="44">
        <f>1.3+31.1</f>
        <v>32.4</v>
      </c>
    </row>
    <row r="87" spans="1:8" x14ac:dyDescent="0.25">
      <c r="A87" s="8" t="s">
        <v>11</v>
      </c>
      <c r="C87" s="44">
        <v>18</v>
      </c>
      <c r="D87" s="44">
        <v>18.2</v>
      </c>
      <c r="E87" s="44">
        <v>19.3</v>
      </c>
      <c r="F87" s="44">
        <v>20.6</v>
      </c>
    </row>
    <row r="88" spans="1:8" x14ac:dyDescent="0.25">
      <c r="A88" s="8" t="s">
        <v>12</v>
      </c>
      <c r="C88" s="44">
        <v>1</v>
      </c>
      <c r="D88" s="44">
        <v>1.1000000000000001</v>
      </c>
      <c r="E88" s="44">
        <v>1.1000000000000001</v>
      </c>
      <c r="F88" s="44">
        <v>1.1000000000000001</v>
      </c>
    </row>
    <row r="89" spans="1:8" x14ac:dyDescent="0.25">
      <c r="A89" s="8" t="s">
        <v>13</v>
      </c>
      <c r="C89" s="44">
        <v>1</v>
      </c>
      <c r="D89" s="44">
        <v>1</v>
      </c>
      <c r="E89" s="44">
        <v>1.1000000000000001</v>
      </c>
      <c r="F89" s="44">
        <v>1.1000000000000001</v>
      </c>
    </row>
    <row r="90" spans="1:8" s="7" customFormat="1" x14ac:dyDescent="0.25">
      <c r="A90" s="8" t="s">
        <v>14</v>
      </c>
      <c r="B90" s="29">
        <v>3</v>
      </c>
      <c r="C90" s="45">
        <f>4-0.1</f>
        <v>3.9</v>
      </c>
      <c r="D90" s="45">
        <f>4-0.2</f>
        <v>3.8</v>
      </c>
      <c r="E90" s="45">
        <f>4-0.2</f>
        <v>3.8</v>
      </c>
      <c r="F90" s="45">
        <f>4.1-0.3</f>
        <v>3.8</v>
      </c>
    </row>
    <row r="91" spans="1:8" x14ac:dyDescent="0.25">
      <c r="A91" s="8" t="s">
        <v>15</v>
      </c>
      <c r="B91" s="2">
        <v>3.1</v>
      </c>
      <c r="C91" s="8">
        <v>3.2</v>
      </c>
      <c r="D91" s="8">
        <v>3.3</v>
      </c>
      <c r="E91" s="8">
        <v>3.4</v>
      </c>
      <c r="F91" s="8">
        <v>3.5</v>
      </c>
    </row>
    <row r="92" spans="1:8" x14ac:dyDescent="0.25">
      <c r="A92" s="8" t="s">
        <v>16</v>
      </c>
      <c r="B92" s="2">
        <v>20.3</v>
      </c>
      <c r="C92" s="8">
        <v>20.100000000000001</v>
      </c>
      <c r="D92" s="8">
        <v>20.5</v>
      </c>
      <c r="E92" s="8">
        <v>20.7</v>
      </c>
      <c r="F92" s="8">
        <v>21.5</v>
      </c>
    </row>
    <row r="94" spans="1:8" x14ac:dyDescent="0.25">
      <c r="A94" s="8" t="s">
        <v>23</v>
      </c>
      <c r="C94" s="2">
        <f>(C86-C87-C88-C89)*(1-$B$28)</f>
        <v>6.3</v>
      </c>
      <c r="D94" s="2">
        <f t="shared" ref="D94:F94" si="3">(D86-D87-D88-D89)*(1-$B$28)</f>
        <v>6.44</v>
      </c>
      <c r="E94" s="2">
        <f t="shared" si="3"/>
        <v>6.3</v>
      </c>
      <c r="F94" s="2">
        <f t="shared" si="3"/>
        <v>6.719999999999998</v>
      </c>
    </row>
    <row r="95" spans="1:8" x14ac:dyDescent="0.25">
      <c r="A95" s="8" t="s">
        <v>24</v>
      </c>
      <c r="C95" s="2">
        <f>(C90-C91)-(B90-B91)+(C92-B92)</f>
        <v>0.60000000000000053</v>
      </c>
      <c r="D95" s="2">
        <f t="shared" ref="D95:F95" si="4">(D90-D91)-(C90-C91)+(D92-C92)</f>
        <v>0.19999999999999885</v>
      </c>
      <c r="E95" s="2">
        <f t="shared" si="4"/>
        <v>9.9999999999999201E-2</v>
      </c>
      <c r="F95" s="2">
        <f t="shared" si="4"/>
        <v>0.70000000000000062</v>
      </c>
    </row>
    <row r="96" spans="1:8" x14ac:dyDescent="0.25">
      <c r="A96" s="8" t="s">
        <v>25</v>
      </c>
      <c r="C96" s="2">
        <f>C94-C95</f>
        <v>5.6999999999999993</v>
      </c>
      <c r="D96" s="2">
        <f t="shared" ref="D96" si="5">D94-D95</f>
        <v>6.240000000000002</v>
      </c>
      <c r="E96" s="2">
        <f t="shared" ref="E96" si="6">E94-E95</f>
        <v>6.2000000000000011</v>
      </c>
      <c r="F96" s="2">
        <f t="shared" ref="F96" si="7">F94-F95</f>
        <v>6.0199999999999978</v>
      </c>
    </row>
    <row r="98" spans="1:8" x14ac:dyDescent="0.25">
      <c r="A98" s="8" t="s">
        <v>26</v>
      </c>
      <c r="B98" s="18">
        <f>F96*(1+B24)/(B37-B24)</f>
        <v>128.45009857387276</v>
      </c>
    </row>
    <row r="99" spans="1:8" x14ac:dyDescent="0.25">
      <c r="A99" s="2" t="s">
        <v>27</v>
      </c>
      <c r="B99" s="18">
        <f>NPV(B37, C96:F96)+B98/(1+B37)^4</f>
        <v>119.33628723137438</v>
      </c>
    </row>
    <row r="100" spans="1:8" x14ac:dyDescent="0.25">
      <c r="A100" s="2" t="s">
        <v>28</v>
      </c>
      <c r="B100" s="18">
        <f>B99-E36/1000000</f>
        <v>95.536287231374388</v>
      </c>
    </row>
    <row r="101" spans="1:8" x14ac:dyDescent="0.25">
      <c r="A101" s="2" t="s">
        <v>29</v>
      </c>
      <c r="B101" s="16">
        <f>B100/B19</f>
        <v>5.2782479133356013</v>
      </c>
    </row>
    <row r="103" spans="1:8" x14ac:dyDescent="0.25">
      <c r="A103" s="47" t="s">
        <v>72</v>
      </c>
      <c r="B103" s="47"/>
      <c r="C103" s="47"/>
      <c r="D103" s="47"/>
      <c r="E103" s="47"/>
      <c r="F103" s="47"/>
      <c r="G103" s="47"/>
      <c r="H103" s="47"/>
    </row>
    <row r="104" spans="1:8" x14ac:dyDescent="0.25">
      <c r="A104" s="47"/>
      <c r="B104" s="47"/>
      <c r="C104" s="47"/>
      <c r="D104" s="47"/>
      <c r="E104" s="47"/>
      <c r="F104" s="47"/>
      <c r="G104" s="47"/>
      <c r="H104" s="47"/>
    </row>
    <row r="105" spans="1:8" x14ac:dyDescent="0.25">
      <c r="A105" s="2" t="s">
        <v>33</v>
      </c>
      <c r="B105" s="16">
        <f>(B101-B20)*B19</f>
        <v>19.15428723137439</v>
      </c>
    </row>
    <row r="107" spans="1:8" x14ac:dyDescent="0.25">
      <c r="A107" s="47" t="s">
        <v>73</v>
      </c>
      <c r="B107" s="47"/>
      <c r="C107" s="47"/>
      <c r="D107" s="47"/>
      <c r="E107" s="47"/>
      <c r="F107" s="47"/>
      <c r="G107" s="47"/>
      <c r="H107" s="47"/>
    </row>
    <row r="108" spans="1:8" ht="17.25" customHeight="1" x14ac:dyDescent="0.25">
      <c r="A108" s="47"/>
      <c r="B108" s="47"/>
      <c r="C108" s="47"/>
      <c r="D108" s="47"/>
      <c r="E108" s="47"/>
      <c r="F108" s="47"/>
      <c r="G108" s="47"/>
      <c r="H108" s="47"/>
    </row>
    <row r="109" spans="1:8" ht="17.25" customHeight="1" x14ac:dyDescent="0.25">
      <c r="A109" s="30"/>
      <c r="B109" s="30"/>
      <c r="C109" s="30"/>
      <c r="D109" s="30"/>
      <c r="E109" s="30"/>
      <c r="F109" s="30"/>
      <c r="G109" s="30"/>
      <c r="H109" s="30"/>
    </row>
    <row r="110" spans="1:8" x14ac:dyDescent="0.25">
      <c r="A110" s="2" t="s">
        <v>74</v>
      </c>
    </row>
    <row r="111" spans="1:8" x14ac:dyDescent="0.25">
      <c r="A111" s="2" t="s">
        <v>75</v>
      </c>
    </row>
    <row r="112" spans="1:8" x14ac:dyDescent="0.25">
      <c r="A112" s="31" t="s">
        <v>76</v>
      </c>
      <c r="B112" s="32">
        <f>B101-(B105/2)/B19</f>
        <v>4.7491239566678001</v>
      </c>
    </row>
    <row r="113" spans="1:2" x14ac:dyDescent="0.25">
      <c r="A113" s="31"/>
    </row>
    <row r="114" spans="1:2" x14ac:dyDescent="0.25">
      <c r="A114" s="31" t="s">
        <v>77</v>
      </c>
    </row>
    <row r="115" spans="1:2" x14ac:dyDescent="0.25">
      <c r="A115" s="31" t="s">
        <v>76</v>
      </c>
      <c r="B115" s="16">
        <f>B20+(B105/2)/B19</f>
        <v>4.7491239566678001</v>
      </c>
    </row>
    <row r="117" spans="1:2" x14ac:dyDescent="0.25">
      <c r="A117" s="2" t="s">
        <v>78</v>
      </c>
    </row>
    <row r="118" spans="1:2" x14ac:dyDescent="0.25">
      <c r="A118" s="2" t="s">
        <v>76</v>
      </c>
      <c r="B118" s="16">
        <v>4.7491160220994466</v>
      </c>
    </row>
    <row r="119" spans="1:2" x14ac:dyDescent="0.25">
      <c r="A119" s="2" t="s">
        <v>33</v>
      </c>
      <c r="B119" s="2">
        <f>(B118-B20)*B19</f>
        <v>9.5769999999999893</v>
      </c>
    </row>
  </sheetData>
  <mergeCells count="6">
    <mergeCell ref="A1:H6"/>
    <mergeCell ref="A107:H108"/>
    <mergeCell ref="A66:H68"/>
    <mergeCell ref="A78:H82"/>
    <mergeCell ref="A103:H104"/>
    <mergeCell ref="C71:F7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8"/>
  <sheetViews>
    <sheetView workbookViewId="0">
      <selection activeCell="K1" sqref="K1"/>
    </sheetView>
  </sheetViews>
  <sheetFormatPr defaultRowHeight="15" x14ac:dyDescent="0.25"/>
  <cols>
    <col min="1" max="1" width="20.5703125" style="2" customWidth="1"/>
    <col min="2" max="2" width="13.42578125" style="2" bestFit="1" customWidth="1"/>
    <col min="3" max="3" width="13.28515625" style="2" bestFit="1" customWidth="1"/>
    <col min="4" max="16384" width="9.140625" style="2"/>
  </cols>
  <sheetData>
    <row r="1" spans="1:9" ht="15.75" customHeight="1" x14ac:dyDescent="0.25">
      <c r="A1" s="48" t="s">
        <v>80</v>
      </c>
      <c r="B1" s="48"/>
      <c r="C1" s="48"/>
      <c r="D1" s="48"/>
      <c r="E1" s="48"/>
      <c r="F1" s="48"/>
      <c r="G1" s="48"/>
      <c r="H1" s="48"/>
      <c r="I1" s="48"/>
    </row>
    <row r="2" spans="1:9" ht="15.75" customHeight="1" x14ac:dyDescent="0.25">
      <c r="A2" s="48"/>
      <c r="B2" s="48"/>
      <c r="C2" s="48"/>
      <c r="D2" s="48"/>
      <c r="E2" s="48"/>
      <c r="F2" s="48"/>
      <c r="G2" s="48"/>
      <c r="H2" s="48"/>
      <c r="I2" s="48"/>
    </row>
    <row r="3" spans="1:9" x14ac:dyDescent="0.25">
      <c r="A3" s="48"/>
      <c r="B3" s="48"/>
      <c r="C3" s="48"/>
      <c r="D3" s="48"/>
      <c r="E3" s="48"/>
      <c r="F3" s="48"/>
      <c r="G3" s="48"/>
      <c r="H3" s="48"/>
      <c r="I3" s="48"/>
    </row>
    <row r="5" spans="1:9" x14ac:dyDescent="0.25">
      <c r="A5" s="4" t="s">
        <v>34</v>
      </c>
    </row>
    <row r="6" spans="1:9" x14ac:dyDescent="0.25">
      <c r="B6" s="2" t="s">
        <v>37</v>
      </c>
      <c r="C6" s="2" t="s">
        <v>38</v>
      </c>
    </row>
    <row r="7" spans="1:9" x14ac:dyDescent="0.25">
      <c r="A7" s="2" t="s">
        <v>39</v>
      </c>
      <c r="B7" s="2">
        <v>50</v>
      </c>
      <c r="C7" s="2">
        <v>40</v>
      </c>
    </row>
    <row r="8" spans="1:9" x14ac:dyDescent="0.25">
      <c r="A8" s="2" t="s">
        <v>0</v>
      </c>
      <c r="B8" s="12">
        <v>5000000</v>
      </c>
      <c r="C8" s="12">
        <v>1000000</v>
      </c>
    </row>
    <row r="10" spans="1:9" x14ac:dyDescent="0.25">
      <c r="A10" s="2" t="s">
        <v>40</v>
      </c>
      <c r="B10" s="40">
        <v>500000</v>
      </c>
    </row>
    <row r="11" spans="1:9" x14ac:dyDescent="0.25">
      <c r="A11" s="2" t="s">
        <v>21</v>
      </c>
      <c r="B11" s="7">
        <v>0.1</v>
      </c>
    </row>
    <row r="12" spans="1:9" x14ac:dyDescent="0.25">
      <c r="B12" s="7"/>
    </row>
    <row r="13" spans="1:9" x14ac:dyDescent="0.25">
      <c r="A13" s="4" t="s">
        <v>36</v>
      </c>
    </row>
    <row r="14" spans="1:9" x14ac:dyDescent="0.25">
      <c r="A14" s="8" t="s">
        <v>41</v>
      </c>
    </row>
    <row r="15" spans="1:9" x14ac:dyDescent="0.25">
      <c r="A15" s="2" t="s">
        <v>42</v>
      </c>
      <c r="B15" s="41">
        <f>B10/B11</f>
        <v>5000000</v>
      </c>
    </row>
    <row r="18" spans="1:2" x14ac:dyDescent="0.25">
      <c r="A18" s="8" t="s">
        <v>43</v>
      </c>
    </row>
    <row r="19" spans="1:2" x14ac:dyDescent="0.25">
      <c r="A19" s="2" t="s">
        <v>44</v>
      </c>
    </row>
    <row r="20" spans="1:2" x14ac:dyDescent="0.25">
      <c r="A20" s="2" t="s">
        <v>45</v>
      </c>
      <c r="B20" s="42">
        <f>C7*C8+B15</f>
        <v>45000000</v>
      </c>
    </row>
    <row r="21" spans="1:2" x14ac:dyDescent="0.25">
      <c r="A21" s="2" t="s">
        <v>46</v>
      </c>
      <c r="B21" s="42">
        <f>B20</f>
        <v>45000000</v>
      </c>
    </row>
    <row r="22" spans="1:2" x14ac:dyDescent="0.25">
      <c r="A22" s="2" t="s">
        <v>47</v>
      </c>
      <c r="B22" s="15">
        <f>B21/C8</f>
        <v>45</v>
      </c>
    </row>
    <row r="24" spans="1:2" x14ac:dyDescent="0.25">
      <c r="A24" s="8" t="s">
        <v>48</v>
      </c>
    </row>
    <row r="25" spans="1:2" x14ac:dyDescent="0.25">
      <c r="A25" s="8" t="s">
        <v>49</v>
      </c>
    </row>
    <row r="26" spans="1:2" x14ac:dyDescent="0.25">
      <c r="A26" s="2" t="s">
        <v>45</v>
      </c>
      <c r="B26" s="42">
        <f>B20</f>
        <v>45000000</v>
      </c>
    </row>
    <row r="27" spans="1:2" x14ac:dyDescent="0.25">
      <c r="A27" s="2" t="s">
        <v>46</v>
      </c>
      <c r="B27" s="42">
        <f>42*C8</f>
        <v>42000000</v>
      </c>
    </row>
    <row r="28" spans="1:2" x14ac:dyDescent="0.25">
      <c r="A28" s="2" t="s">
        <v>50</v>
      </c>
      <c r="B28" s="43">
        <f>B26-B27</f>
        <v>3000000</v>
      </c>
    </row>
    <row r="30" spans="1:2" x14ac:dyDescent="0.25">
      <c r="A30" s="8" t="s">
        <v>51</v>
      </c>
    </row>
    <row r="31" spans="1:2" x14ac:dyDescent="0.25">
      <c r="A31" s="2" t="s">
        <v>52</v>
      </c>
      <c r="B31" s="42">
        <f>42*C8</f>
        <v>42000000</v>
      </c>
    </row>
    <row r="32" spans="1:2" x14ac:dyDescent="0.25">
      <c r="A32" s="2" t="s">
        <v>53</v>
      </c>
      <c r="B32" s="42">
        <f>C7*C8</f>
        <v>40000000</v>
      </c>
    </row>
    <row r="33" spans="1:2" x14ac:dyDescent="0.25">
      <c r="A33" s="2" t="s">
        <v>54</v>
      </c>
      <c r="B33" s="43">
        <f>B31-B32</f>
        <v>2000000</v>
      </c>
    </row>
    <row r="35" spans="1:2" x14ac:dyDescent="0.25">
      <c r="A35" s="8" t="s">
        <v>55</v>
      </c>
    </row>
    <row r="36" spans="1:2" x14ac:dyDescent="0.25">
      <c r="A36" s="2" t="s">
        <v>56</v>
      </c>
      <c r="B36" s="42">
        <f>B7*B8+B28</f>
        <v>253000000</v>
      </c>
    </row>
    <row r="37" spans="1:2" x14ac:dyDescent="0.25">
      <c r="A37" s="2" t="s">
        <v>0</v>
      </c>
      <c r="B37" s="42">
        <f>B8</f>
        <v>5000000</v>
      </c>
    </row>
    <row r="38" spans="1:2" x14ac:dyDescent="0.25">
      <c r="A38" s="2" t="s">
        <v>47</v>
      </c>
      <c r="B38" s="15">
        <f>B36/B37</f>
        <v>50.6</v>
      </c>
    </row>
  </sheetData>
  <mergeCells count="1">
    <mergeCell ref="A1: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MC</vt:lpstr>
      <vt:lpstr>Q1</vt:lpstr>
      <vt:lpstr>Q2</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 Zhang</dc:creator>
  <cp:lastModifiedBy>George Ganas</cp:lastModifiedBy>
  <dcterms:created xsi:type="dcterms:W3CDTF">2015-10-03T18:22:29Z</dcterms:created>
  <dcterms:modified xsi:type="dcterms:W3CDTF">2016-09-21T16:36:11Z</dcterms:modified>
</cp:coreProperties>
</file>