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sal\Desktop\Work\Eng 1010\Labs\Lab 6\"/>
    </mc:Choice>
  </mc:AlternateContent>
  <bookViews>
    <workbookView xWindow="0" yWindow="0" windowWidth="23970" windowHeight="96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1" l="1"/>
  <c r="Z48" i="1"/>
  <c r="Z47" i="1"/>
  <c r="Z45" i="1"/>
  <c r="Y48" i="1"/>
  <c r="Y47" i="1"/>
  <c r="Y41" i="1"/>
  <c r="X48" i="1"/>
  <c r="X47" i="1"/>
  <c r="Z44" i="1" l="1"/>
  <c r="Z43" i="1"/>
  <c r="Z42" i="1"/>
  <c r="Z41" i="1"/>
  <c r="Z40" i="1"/>
  <c r="Z39" i="1"/>
  <c r="Z38" i="1"/>
  <c r="Z37" i="1"/>
  <c r="Y45" i="1"/>
  <c r="Y44" i="1"/>
  <c r="Y43" i="1"/>
  <c r="Y42" i="1"/>
  <c r="Y40" i="1"/>
  <c r="Y39" i="1"/>
  <c r="Y38" i="1"/>
  <c r="Y37" i="1"/>
  <c r="X45" i="1"/>
  <c r="X44" i="1"/>
  <c r="X43" i="1"/>
  <c r="X42" i="1"/>
  <c r="X41" i="1"/>
  <c r="X40" i="1"/>
  <c r="X39" i="1"/>
  <c r="X38" i="1"/>
  <c r="X37" i="1"/>
  <c r="J20" i="1"/>
  <c r="S38" i="1"/>
  <c r="S37" i="1"/>
  <c r="O42" i="1"/>
  <c r="O41" i="1"/>
  <c r="Q38" i="1"/>
  <c r="O45" i="1"/>
  <c r="O43" i="1"/>
  <c r="O36" i="1"/>
  <c r="O44" i="1"/>
  <c r="O37" i="1"/>
  <c r="O40" i="1" l="1"/>
  <c r="O39" i="1"/>
  <c r="C15" i="1"/>
  <c r="E25" i="1" s="1"/>
  <c r="G22" i="1"/>
  <c r="G28" i="1"/>
  <c r="G27" i="1"/>
  <c r="G26" i="1"/>
  <c r="G25" i="1"/>
  <c r="G24" i="1"/>
  <c r="G23" i="1"/>
  <c r="G21" i="1"/>
  <c r="G20" i="1"/>
  <c r="E28" i="1"/>
  <c r="E27" i="1"/>
  <c r="E26" i="1"/>
  <c r="E24" i="1"/>
  <c r="E23" i="1"/>
  <c r="E22" i="1"/>
  <c r="E20" i="1"/>
  <c r="D15" i="1"/>
  <c r="H27" i="1"/>
  <c r="E21" i="1" l="1"/>
  <c r="H26" i="1"/>
  <c r="H20" i="1"/>
  <c r="H28" i="1"/>
  <c r="H23" i="1"/>
  <c r="H24" i="1"/>
  <c r="I28" i="1"/>
  <c r="F28" i="1"/>
  <c r="F21" i="1"/>
  <c r="F25" i="1"/>
  <c r="H21" i="1"/>
  <c r="H25" i="1"/>
  <c r="H22" i="1"/>
  <c r="I26" i="1" l="1"/>
  <c r="F26" i="1"/>
  <c r="I22" i="1"/>
  <c r="F22" i="1"/>
  <c r="I24" i="1"/>
  <c r="F24" i="1"/>
  <c r="I27" i="1"/>
  <c r="F27" i="1"/>
  <c r="I25" i="1"/>
  <c r="I20" i="1"/>
  <c r="F20" i="1"/>
  <c r="I23" i="1"/>
  <c r="F23" i="1"/>
  <c r="I21" i="1"/>
  <c r="B31" i="1" l="1"/>
  <c r="O38" i="1"/>
  <c r="Q35" i="1"/>
  <c r="Q36" i="1" l="1"/>
  <c r="B34" i="1"/>
  <c r="J26" i="1" s="1"/>
  <c r="K26" i="1" s="1"/>
  <c r="L20" i="1"/>
  <c r="L26" i="1"/>
  <c r="J23" i="1"/>
  <c r="J27" i="1"/>
  <c r="J21" i="1"/>
  <c r="J22" i="1" l="1"/>
  <c r="K20" i="1"/>
  <c r="J25" i="1"/>
  <c r="L25" i="1" s="1"/>
  <c r="J28" i="1"/>
  <c r="L28" i="1" s="1"/>
  <c r="J24" i="1"/>
  <c r="L27" i="1"/>
  <c r="K27" i="1"/>
  <c r="L22" i="1"/>
  <c r="K22" i="1"/>
  <c r="K21" i="1"/>
  <c r="L21" i="1"/>
  <c r="L23" i="1"/>
  <c r="K23" i="1"/>
  <c r="K25" i="1" l="1"/>
  <c r="K28" i="1"/>
  <c r="L24" i="1"/>
  <c r="K24" i="1"/>
</calcChain>
</file>

<file path=xl/sharedStrings.xml><?xml version="1.0" encoding="utf-8"?>
<sst xmlns="http://schemas.openxmlformats.org/spreadsheetml/2006/main" count="41" uniqueCount="34">
  <si>
    <t>x</t>
  </si>
  <si>
    <t>y</t>
  </si>
  <si>
    <t>Mean</t>
  </si>
  <si>
    <t>Steel Type</t>
  </si>
  <si>
    <t>Carbon Content (weight %)</t>
  </si>
  <si>
    <t>Strength (MPa)</t>
  </si>
  <si>
    <t xml:space="preserve">Predicted Strengths </t>
  </si>
  <si>
    <t>Slope</t>
  </si>
  <si>
    <t>Number of data</t>
  </si>
  <si>
    <t xml:space="preserve"> </t>
  </si>
  <si>
    <t>Intercept</t>
  </si>
  <si>
    <t>Correlation Coefficient</t>
  </si>
  <si>
    <t>Coefficient of Determination</t>
  </si>
  <si>
    <t>TSS</t>
  </si>
  <si>
    <t>SSR</t>
  </si>
  <si>
    <t>SSE</t>
  </si>
  <si>
    <t>Slope (m) =</t>
  </si>
  <si>
    <t>Intercept (b) =</t>
  </si>
  <si>
    <t>Best-fit linear relationship:</t>
  </si>
  <si>
    <t>@@@</t>
  </si>
  <si>
    <t>Excel Calc</t>
  </si>
  <si>
    <t>Carbon Content</t>
  </si>
  <si>
    <t>(%)</t>
  </si>
  <si>
    <t>Measured Strength</t>
  </si>
  <si>
    <t>(MPa)</t>
  </si>
  <si>
    <t>Predicted Strength</t>
  </si>
  <si>
    <t>(Linear)</t>
  </si>
  <si>
    <t>(Polynomial Degree=3)</t>
  </si>
  <si>
    <t>(Polynomial Degree=6)</t>
  </si>
  <si>
    <t xml:space="preserve"> value for the regression</t>
  </si>
  <si>
    <t>Interpolation: 0.33</t>
  </si>
  <si>
    <t>-</t>
  </si>
  <si>
    <t>Extrapolation: 1.00</t>
  </si>
  <si>
    <t xml:space="preserve">0.8648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</si>
</sst>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sz val="11"/>
      <color rgb="FFFF0000"/>
      <name val="Calibri"/>
      <family val="2"/>
    </font>
    <font>
      <sz val="10"/>
      <color theme="1"/>
      <name val="Arial"/>
      <family val="2"/>
    </font>
    <font>
      <b/>
      <sz val="11"/>
      <color rgb="FF002060"/>
      <name val="Calibri"/>
      <family val="2"/>
    </font>
    <font>
      <b/>
      <sz val="11"/>
      <color rgb="FF365F91"/>
      <name val="Calibri"/>
      <family val="2"/>
    </font>
    <font>
      <sz val="11"/>
      <color rgb="FF365F91"/>
      <name val="Calibri"/>
      <family val="2"/>
    </font>
    <font>
      <b/>
      <sz val="11"/>
      <color rgb="FF365F91"/>
      <name val="Arial"/>
      <family val="2"/>
    </font>
    <font>
      <b/>
      <sz val="11"/>
      <color theme="4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C4BC96"/>
        <bgColor indexed="64"/>
      </patternFill>
    </fill>
    <fill>
      <patternFill patternType="solid">
        <fgColor rgb="FFD3DFEE"/>
        <bgColor indexed="64"/>
      </patternFill>
    </fill>
  </fills>
  <borders count="25">
    <border>
      <left/>
      <right/>
      <top/>
      <bottom/>
      <diagonal/>
    </border>
    <border>
      <left style="medium">
        <color rgb="FF4F81BD"/>
      </left>
      <right/>
      <top style="medium">
        <color rgb="FF4F81BD"/>
      </top>
      <bottom/>
      <diagonal/>
    </border>
    <border>
      <left style="medium">
        <color rgb="FF4F81BD"/>
      </left>
      <right/>
      <top/>
      <bottom/>
      <diagonal/>
    </border>
    <border>
      <left/>
      <right/>
      <top style="medium">
        <color rgb="FF4F81BD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4F81BD"/>
      </right>
      <top style="medium">
        <color rgb="FF4F81BD"/>
      </top>
      <bottom/>
      <diagonal/>
    </border>
    <border>
      <left/>
      <right style="medium">
        <color rgb="FF4F81BD"/>
      </right>
      <top/>
      <bottom style="medium">
        <color indexed="64"/>
      </bottom>
      <diagonal/>
    </border>
    <border>
      <left style="medium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/>
      <right style="medium">
        <color indexed="64"/>
      </right>
      <top style="medium">
        <color rgb="FF4F81BD"/>
      </top>
      <bottom style="medium">
        <color rgb="FF4F81BD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4F81BD"/>
      </left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4F81BD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4F81BD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3" borderId="14" xfId="0" applyFont="1" applyFill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vertical="center" wrapText="1"/>
    </xf>
    <xf numFmtId="0" fontId="7" fillId="3" borderId="16" xfId="0" applyFont="1" applyFill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3" borderId="16" xfId="0" applyFont="1" applyFill="1" applyBorder="1" applyAlignment="1">
      <alignment wrapText="1"/>
    </xf>
    <xf numFmtId="0" fontId="0" fillId="0" borderId="0" xfId="0" quotePrefix="1"/>
    <xf numFmtId="0" fontId="10" fillId="0" borderId="2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right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right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readingOrder="1"/>
    </xf>
    <xf numFmtId="0" fontId="1" fillId="2" borderId="3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9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Carbon</a:t>
            </a:r>
            <a:r>
              <a:rPr lang="en-CA" baseline="0"/>
              <a:t> Content vs Strength in Steel types</a:t>
            </a:r>
          </a:p>
          <a:p>
            <a:pPr>
              <a:defRPr/>
            </a:pPr>
            <a:r>
              <a:rPr lang="en-CA" baseline="0"/>
              <a:t>Faisal Al-Hashimy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Sheet1!$D$18</c:f>
              <c:strCache>
                <c:ptCount val="1"/>
                <c:pt idx="0">
                  <c:v>Strength (MPa)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57335478448298094"/>
                  <c:y val="-0.1511679411613545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Sheet1!$C$19:$C$28</c:f>
              <c:numCache>
                <c:formatCode>General</c:formatCode>
                <c:ptCount val="10"/>
                <c:pt idx="1">
                  <c:v>0.15</c:v>
                </c:pt>
                <c:pt idx="2">
                  <c:v>0.2</c:v>
                </c:pt>
                <c:pt idx="3">
                  <c:v>0.22</c:v>
                </c:pt>
                <c:pt idx="4">
                  <c:v>0.3</c:v>
                </c:pt>
                <c:pt idx="5">
                  <c:v>0.4</c:v>
                </c:pt>
                <c:pt idx="6">
                  <c:v>0.5</c:v>
                </c:pt>
                <c:pt idx="7">
                  <c:v>0.6</c:v>
                </c:pt>
                <c:pt idx="8">
                  <c:v>0.8</c:v>
                </c:pt>
                <c:pt idx="9">
                  <c:v>0.95</c:v>
                </c:pt>
              </c:numCache>
            </c:numRef>
          </c:xVal>
          <c:yVal>
            <c:numRef>
              <c:f>Sheet1!$D$19:$D$28</c:f>
              <c:numCache>
                <c:formatCode>General</c:formatCode>
                <c:ptCount val="10"/>
                <c:pt idx="1">
                  <c:v>315</c:v>
                </c:pt>
                <c:pt idx="2">
                  <c:v>330</c:v>
                </c:pt>
                <c:pt idx="3">
                  <c:v>358</c:v>
                </c:pt>
                <c:pt idx="4">
                  <c:v>345</c:v>
                </c:pt>
                <c:pt idx="5">
                  <c:v>415</c:v>
                </c:pt>
                <c:pt idx="6">
                  <c:v>507</c:v>
                </c:pt>
                <c:pt idx="7">
                  <c:v>483</c:v>
                </c:pt>
                <c:pt idx="8">
                  <c:v>585</c:v>
                </c:pt>
                <c:pt idx="9">
                  <c:v>534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6931888"/>
        <c:axId val="356933456"/>
      </c:scatterChart>
      <c:valAx>
        <c:axId val="356931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Carbon</a:t>
                </a:r>
                <a:r>
                  <a:rPr lang="en-CA" baseline="0"/>
                  <a:t> Content (weight %)</a:t>
                </a:r>
                <a:endParaRPr lang="en-CA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933456"/>
        <c:crosses val="autoZero"/>
        <c:crossBetween val="midCat"/>
      </c:valAx>
      <c:valAx>
        <c:axId val="356933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Strength</a:t>
                </a:r>
                <a:r>
                  <a:rPr lang="en-CA" baseline="0"/>
                  <a:t> (MPa)</a:t>
                </a:r>
              </a:p>
            </c:rich>
          </c:tx>
          <c:layout>
            <c:manualLayout>
              <c:xMode val="edge"/>
              <c:yMode val="edge"/>
              <c:x val="2.0956123117223315E-2"/>
              <c:y val="0.375430091238852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931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400" b="0" i="0" baseline="0">
                <a:effectLst/>
              </a:rPr>
              <a:t>Carbon Content vs Strength in Steel types</a:t>
            </a:r>
            <a:endParaRPr lang="en-CA" sz="1400">
              <a:effectLst/>
            </a:endParaRPr>
          </a:p>
          <a:p>
            <a:pPr>
              <a:defRPr/>
            </a:pPr>
            <a:r>
              <a:rPr lang="en-CA" sz="1400" b="0" i="0" baseline="0">
                <a:effectLst/>
              </a:rPr>
              <a:t>Faisal Al-Hashimy</a:t>
            </a:r>
            <a:endParaRPr lang="en-CA" sz="1400">
              <a:effectLst/>
            </a:endParaRPr>
          </a:p>
          <a:p>
            <a:pPr>
              <a:defRPr/>
            </a:pPr>
            <a:endParaRPr lang="en-CA"/>
          </a:p>
        </c:rich>
      </c:tx>
      <c:layout>
        <c:manualLayout>
          <c:xMode val="edge"/>
          <c:yMode val="edge"/>
          <c:x val="0.3317215729385870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091426071741032"/>
          <c:y val="0.23417475728155335"/>
          <c:w val="0.8366412948381452"/>
          <c:h val="0.5797034697473644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3"/>
            <c:dispRSqr val="1"/>
            <c:dispEq val="1"/>
            <c:trendlineLbl>
              <c:layout>
                <c:manualLayout>
                  <c:x val="-0.45640046824139535"/>
                  <c:y val="-0.185934743566253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Sheet1!$C$20:$C$28</c:f>
              <c:numCache>
                <c:formatCode>General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Sheet1!$D$20:$D$28</c:f>
              <c:numCache>
                <c:formatCode>General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6937376"/>
        <c:axId val="356933848"/>
      </c:scatterChart>
      <c:valAx>
        <c:axId val="35693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000" b="0" i="0" baseline="0">
                    <a:effectLst/>
                  </a:rPr>
                  <a:t>Carbon Content (weight %)</a:t>
                </a:r>
                <a:endParaRPr lang="en-CA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0.39925892973126981"/>
              <c:y val="0.900752552450240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933848"/>
        <c:crosses val="autoZero"/>
        <c:crossBetween val="midCat"/>
      </c:valAx>
      <c:valAx>
        <c:axId val="35693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Strength</a:t>
                </a:r>
                <a:r>
                  <a:rPr lang="en-CA" baseline="0"/>
                  <a:t> (MPa)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937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 sz="1400" b="0" i="0" baseline="0">
                <a:effectLst/>
              </a:rPr>
              <a:t>Carbon Content vs Strength in Steel types</a:t>
            </a:r>
            <a:endParaRPr lang="en-CA" sz="1400">
              <a:effectLst/>
            </a:endParaRPr>
          </a:p>
          <a:p>
            <a:pPr>
              <a:defRPr/>
            </a:pPr>
            <a:r>
              <a:rPr lang="en-CA" sz="1400" b="0" i="0" baseline="0">
                <a:effectLst/>
              </a:rPr>
              <a:t>Faisal Al-Hashimy</a:t>
            </a:r>
            <a:endParaRPr lang="en-CA" sz="1400">
              <a:effectLst/>
            </a:endParaRPr>
          </a:p>
        </c:rich>
      </c:tx>
      <c:layout>
        <c:manualLayout>
          <c:xMode val="edge"/>
          <c:yMode val="edge"/>
          <c:x val="0.30897896365351157"/>
          <c:y val="4.321987379116224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80042772431224"/>
          <c:y val="0.16030251189142078"/>
          <c:w val="0.84440944881889768"/>
          <c:h val="0.66075291742655939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-1.5397318468760843E-2"/>
                  <c:y val="-0.14880364326520362"/>
                </c:manualLayout>
              </c:layout>
              <c:numFmt formatCode="#,##0.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Sheet1!$C$20:$C$28</c:f>
              <c:numCache>
                <c:formatCode>General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Sheet1!$D$20:$D$28</c:f>
              <c:numCache>
                <c:formatCode>General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6934240"/>
        <c:axId val="356935808"/>
      </c:scatterChart>
      <c:valAx>
        <c:axId val="356934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000" b="0" i="0" baseline="0">
                    <a:effectLst/>
                  </a:rPr>
                  <a:t>Carbon Content (weight %)</a:t>
                </a:r>
                <a:endParaRPr lang="en-CA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0191873238067455"/>
              <c:y val="0.904030100089740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935808"/>
        <c:crosses val="autoZero"/>
        <c:crossBetween val="midCat"/>
      </c:valAx>
      <c:valAx>
        <c:axId val="35693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000" b="0" i="0" baseline="0">
                    <a:effectLst/>
                  </a:rPr>
                  <a:t>Strength (MPa)</a:t>
                </a:r>
                <a:endParaRPr lang="en-CA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934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13" Type="http://schemas.openxmlformats.org/officeDocument/2006/relationships/image" Target="../media/image13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12" Type="http://schemas.openxmlformats.org/officeDocument/2006/relationships/image" Target="../media/image12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5" Type="http://schemas.openxmlformats.org/officeDocument/2006/relationships/image" Target="../media/image1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Relationship Id="rId14" Type="http://schemas.openxmlformats.org/officeDocument/2006/relationships/image" Target="../media/image14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9525</xdr:colOff>
      <xdr:row>28</xdr:row>
      <xdr:rowOff>104776</xdr:rowOff>
    </xdr:from>
    <xdr:ext cx="2238375" cy="46672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1838325" y="6486526"/>
              <a:ext cx="2238375" cy="46672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CA" sz="1100" b="0" i="1">
                        <a:latin typeface="Cambria Math" panose="02040503050406030204" pitchFamily="18" charset="0"/>
                      </a:rPr>
                      <m:t>𝑆𝑙𝑜𝑝𝑒</m:t>
                    </m:r>
                    <m:d>
                      <m:dPr>
                        <m:ctrlPr>
                          <a:rPr lang="en-CA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CA" sz="11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</m:d>
                    <m:r>
                      <a:rPr lang="en-CA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CA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ctrlPr>
                              <a:rPr lang="en-CA" sz="1100" b="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>
                            <m:r>
                              <m:rPr>
                                <m:brk m:alnAt="23"/>
                              </m:rPr>
                              <a:rPr lang="en-CA" sz="1100" b="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=1</m:t>
                            </m:r>
                          </m:sub>
                          <m:sup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p>
                          <m:e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𝑥𝑖</m:t>
                            </m:r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 − </m:t>
                            </m:r>
                            <m:bar>
                              <m:barPr>
                                <m:pos m:val="top"/>
                                <m:ctrlPr>
                                  <a:rPr lang="en-CA" sz="1100" b="0" i="1">
                                    <a:latin typeface="Cambria Math" panose="02040503050406030204" pitchFamily="18" charset="0"/>
                                  </a:rPr>
                                </m:ctrlPr>
                              </m:barPr>
                              <m:e>
                                <m:r>
                                  <a:rPr lang="en-CA" sz="1100" b="0" i="1">
                                    <a:latin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bar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)(</m:t>
                            </m:r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𝑦𝑖</m:t>
                            </m:r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 − </m:t>
                            </m:r>
                            <m:bar>
                              <m:barPr>
                                <m:pos m:val="top"/>
                                <m:ctrlPr>
                                  <a:rPr lang="en-CA" sz="1100" b="0" i="1">
                                    <a:latin typeface="Cambria Math" panose="02040503050406030204" pitchFamily="18" charset="0"/>
                                  </a:rPr>
                                </m:ctrlPr>
                              </m:barPr>
                              <m:e>
                                <m:r>
                                  <a:rPr lang="en-CA" sz="1100" b="0" i="1">
                                    <a:latin typeface="Cambria Math" panose="02040503050406030204" pitchFamily="18" charset="0"/>
                                  </a:rPr>
                                  <m:t>𝑦</m:t>
                                </m:r>
                              </m:e>
                            </m:bar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</m:nary>
                      </m:num>
                      <m:den>
                        <m:nary>
                          <m:naryPr>
                            <m:chr m:val="∑"/>
                            <m:ctrlPr>
                              <a:rPr lang="en-CA" sz="1100" b="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>
                            <m:r>
                              <m:rPr>
                                <m:brk m:alnAt="23"/>
                              </m:rPr>
                              <a:rPr lang="en-CA" sz="1100" b="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=1</m:t>
                            </m:r>
                          </m:sub>
                          <m:sup>
                            <m:r>
                              <a:rPr lang="en-CA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p>
                          <m:e>
                            <m:sSup>
                              <m:sSupPr>
                                <m:ctrlPr>
                                  <a:rPr lang="en-CA" sz="1100" b="0" i="1">
                                    <a:latin typeface="Cambria Math" panose="02040503050406030204" pitchFamily="18" charset="0"/>
                                  </a:rPr>
                                </m:ctrlPr>
                              </m:sSupPr>
                              <m:e>
                                <m:r>
                                  <a:rPr lang="en-CA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(</m:t>
                                </m:r>
                                <m:r>
                                  <a:rPr lang="en-CA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𝑥𝑖</m:t>
                                </m:r>
                                <m:r>
                                  <a:rPr lang="en-CA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 − </m:t>
                                </m:r>
                                <m:bar>
                                  <m:barPr>
                                    <m:pos m:val="top"/>
                                    <m:ctrlPr>
                                      <a:rPr lang="en-CA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barPr>
                                  <m:e>
                                    <m:r>
                                      <a:rPr lang="en-CA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𝑥</m:t>
                                    </m:r>
                                  </m:e>
                                </m:bar>
                                <m:r>
                                  <a:rPr lang="en-CA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)</m:t>
                                </m:r>
                              </m:e>
                              <m:sup>
                                <m:r>
                                  <a:rPr lang="en-CA" sz="11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p>
                          </m:e>
                        </m:nary>
                      </m:den>
                    </m:f>
                  </m:oMath>
                </m:oMathPara>
              </a14:m>
              <a:endParaRPr lang="en-CA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1838325" y="6486526"/>
              <a:ext cx="2238375" cy="46672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CA" sz="1100" b="0" i="0">
                  <a:latin typeface="Cambria Math" panose="02040503050406030204" pitchFamily="18" charset="0"/>
                </a:rPr>
                <a:t>𝑆𝑙𝑜𝑝𝑒(𝑚)=  (∑24_(𝑖=1)^𝑛▒〖(𝑥𝑖 − ¯𝑥)(𝑦𝑖 − ¯𝑦)〗)/(∑24_(𝑖=1)^𝑛▒〖</a:t>
              </a:r>
              <a:r>
                <a:rPr lang="en-CA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(𝑥𝑖 − ¯𝑥)</a:t>
              </a:r>
              <a:r>
                <a:rPr lang="en-CA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〗^</a:t>
              </a:r>
              <a:r>
                <a:rPr lang="en-CA" sz="1100" b="0" i="0">
                  <a:latin typeface="Cambria Math" panose="02040503050406030204" pitchFamily="18" charset="0"/>
                </a:rPr>
                <a:t>2 )</a:t>
              </a:r>
              <a:endParaRPr lang="en-CA" sz="1100"/>
            </a:p>
          </xdr:txBody>
        </xdr:sp>
      </mc:Fallback>
    </mc:AlternateContent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17</xdr:row>
          <xdr:rowOff>457200</xdr:rowOff>
        </xdr:from>
        <xdr:to>
          <xdr:col>4</xdr:col>
          <xdr:colOff>504825</xdr:colOff>
          <xdr:row>18</xdr:row>
          <xdr:rowOff>95250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17</xdr:row>
          <xdr:rowOff>457200</xdr:rowOff>
        </xdr:from>
        <xdr:to>
          <xdr:col>5</xdr:col>
          <xdr:colOff>581025</xdr:colOff>
          <xdr:row>18</xdr:row>
          <xdr:rowOff>133350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17</xdr:row>
          <xdr:rowOff>428625</xdr:rowOff>
        </xdr:from>
        <xdr:to>
          <xdr:col>6</xdr:col>
          <xdr:colOff>542925</xdr:colOff>
          <xdr:row>18</xdr:row>
          <xdr:rowOff>104775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17</xdr:row>
          <xdr:rowOff>428625</xdr:rowOff>
        </xdr:from>
        <xdr:to>
          <xdr:col>7</xdr:col>
          <xdr:colOff>571500</xdr:colOff>
          <xdr:row>18</xdr:row>
          <xdr:rowOff>104775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17</xdr:row>
          <xdr:rowOff>447675</xdr:rowOff>
        </xdr:from>
        <xdr:to>
          <xdr:col>8</xdr:col>
          <xdr:colOff>981075</xdr:colOff>
          <xdr:row>18</xdr:row>
          <xdr:rowOff>123825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17</xdr:row>
          <xdr:rowOff>542925</xdr:rowOff>
        </xdr:from>
        <xdr:to>
          <xdr:col>9</xdr:col>
          <xdr:colOff>952500</xdr:colOff>
          <xdr:row>18</xdr:row>
          <xdr:rowOff>152400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17</xdr:row>
          <xdr:rowOff>476250</xdr:rowOff>
        </xdr:from>
        <xdr:to>
          <xdr:col>10</xdr:col>
          <xdr:colOff>571500</xdr:colOff>
          <xdr:row>18</xdr:row>
          <xdr:rowOff>152400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17</xdr:row>
          <xdr:rowOff>447675</xdr:rowOff>
        </xdr:from>
        <xdr:to>
          <xdr:col>11</xdr:col>
          <xdr:colOff>600075</xdr:colOff>
          <xdr:row>18</xdr:row>
          <xdr:rowOff>123825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19050</xdr:colOff>
      <xdr:row>32</xdr:row>
      <xdr:rowOff>23812</xdr:rowOff>
    </xdr:from>
    <xdr:ext cx="155420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1847850" y="7167562"/>
              <a:ext cx="155420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CA" sz="1100" b="0" i="1">
                        <a:latin typeface="Cambria Math" panose="02040503050406030204" pitchFamily="18" charset="0"/>
                      </a:rPr>
                      <m:t>𝐼𝑛𝑡𝑒𝑟𝑐𝑒𝑝𝑡</m:t>
                    </m:r>
                    <m:r>
                      <a:rPr lang="en-CA" sz="1100" b="0" i="1">
                        <a:latin typeface="Cambria Math" panose="02040503050406030204" pitchFamily="18" charset="0"/>
                      </a:rPr>
                      <m:t> (</m:t>
                    </m:r>
                    <m:r>
                      <a:rPr lang="en-CA" sz="1100" b="0" i="1">
                        <a:latin typeface="Cambria Math" panose="02040503050406030204" pitchFamily="18" charset="0"/>
                      </a:rPr>
                      <m:t>𝑏</m:t>
                    </m:r>
                    <m:r>
                      <a:rPr lang="en-CA" sz="1100" b="0" i="1">
                        <a:latin typeface="Cambria Math" panose="02040503050406030204" pitchFamily="18" charset="0"/>
                      </a:rPr>
                      <m:t>)= </m:t>
                    </m:r>
                    <m:bar>
                      <m:barPr>
                        <m:pos m:val="top"/>
                        <m:ctrlPr>
                          <a:rPr lang="en-CA" sz="1100" b="0" i="1">
                            <a:latin typeface="Cambria Math" panose="02040503050406030204" pitchFamily="18" charset="0"/>
                          </a:rPr>
                        </m:ctrlPr>
                      </m:barPr>
                      <m:e>
                        <m:r>
                          <a:rPr lang="en-CA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</m:bar>
                    <m:r>
                      <a:rPr lang="en-CA" sz="1100" b="0" i="1">
                        <a:latin typeface="Cambria Math" panose="02040503050406030204" pitchFamily="18" charset="0"/>
                      </a:rPr>
                      <m:t> −</m:t>
                    </m:r>
                    <m:r>
                      <a:rPr lang="en-CA" sz="1100" b="0" i="1">
                        <a:latin typeface="Cambria Math" panose="02040503050406030204" pitchFamily="18" charset="0"/>
                      </a:rPr>
                      <m:t>𝑚</m:t>
                    </m:r>
                    <m:bar>
                      <m:barPr>
                        <m:pos m:val="top"/>
                        <m:ctrlPr>
                          <a:rPr lang="en-CA" sz="1100" b="0" i="1">
                            <a:latin typeface="Cambria Math" panose="02040503050406030204" pitchFamily="18" charset="0"/>
                          </a:rPr>
                        </m:ctrlPr>
                      </m:barPr>
                      <m:e>
                        <m:r>
                          <a:rPr lang="en-CA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bar>
                  </m:oMath>
                </m:oMathPara>
              </a14:m>
              <a:endParaRPr lang="en-CA" sz="1100" b="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847850" y="7167562"/>
              <a:ext cx="155420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CA" sz="1100" b="0" i="0">
                  <a:latin typeface="Cambria Math" panose="02040503050406030204" pitchFamily="18" charset="0"/>
                </a:rPr>
                <a:t>𝐼𝑛𝑡𝑒𝑟𝑐𝑒𝑝𝑡 (𝑏)= ¯𝑦  −𝑚¯𝑥</a:t>
              </a:r>
              <a:endParaRPr lang="en-CA" sz="1100" b="0"/>
            </a:p>
          </xdr:txBody>
        </xdr:sp>
      </mc:Fallback>
    </mc:AlternateContent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209550</xdr:colOff>
          <xdr:row>34</xdr:row>
          <xdr:rowOff>561975</xdr:rowOff>
        </xdr:from>
        <xdr:to>
          <xdr:col>13</xdr:col>
          <xdr:colOff>1162050</xdr:colOff>
          <xdr:row>35</xdr:row>
          <xdr:rowOff>352425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590550</xdr:colOff>
          <xdr:row>35</xdr:row>
          <xdr:rowOff>314325</xdr:rowOff>
        </xdr:from>
        <xdr:to>
          <xdr:col>13</xdr:col>
          <xdr:colOff>1304925</xdr:colOff>
          <xdr:row>37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37</xdr:row>
          <xdr:rowOff>0</xdr:rowOff>
        </xdr:from>
        <xdr:to>
          <xdr:col>14</xdr:col>
          <xdr:colOff>19050</xdr:colOff>
          <xdr:row>37</xdr:row>
          <xdr:rowOff>438150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314325</xdr:colOff>
          <xdr:row>38</xdr:row>
          <xdr:rowOff>9525</xdr:rowOff>
        </xdr:from>
        <xdr:to>
          <xdr:col>13</xdr:col>
          <xdr:colOff>457200</xdr:colOff>
          <xdr:row>38</xdr:row>
          <xdr:rowOff>180975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39</xdr:row>
          <xdr:rowOff>19050</xdr:rowOff>
        </xdr:from>
        <xdr:to>
          <xdr:col>13</xdr:col>
          <xdr:colOff>466725</xdr:colOff>
          <xdr:row>39</xdr:row>
          <xdr:rowOff>209550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39</xdr:row>
          <xdr:rowOff>266700</xdr:rowOff>
        </xdr:from>
        <xdr:to>
          <xdr:col>13</xdr:col>
          <xdr:colOff>219075</xdr:colOff>
          <xdr:row>41</xdr:row>
          <xdr:rowOff>9525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40</xdr:row>
          <xdr:rowOff>209550</xdr:rowOff>
        </xdr:from>
        <xdr:to>
          <xdr:col>13</xdr:col>
          <xdr:colOff>238125</xdr:colOff>
          <xdr:row>42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514351</xdr:colOff>
      <xdr:row>35</xdr:row>
      <xdr:rowOff>190501</xdr:rowOff>
    </xdr:from>
    <xdr:ext cx="1571624" cy="22859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2343151" y="7353301"/>
              <a:ext cx="1571624" cy="2285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̂"/>
                        <m:ctrlPr>
                          <a:rPr lang="en-CA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CA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</m:acc>
                    <m:r>
                      <a:rPr lang="en-CA" sz="1100" b="0" i="1">
                        <a:latin typeface="Cambria Math" panose="02040503050406030204" pitchFamily="18" charset="0"/>
                      </a:rPr>
                      <m:t>=330.9</m:t>
                    </m:r>
                    <m:r>
                      <a:rPr lang="en-CA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CA" sz="1100" b="0" i="1">
                        <a:latin typeface="Cambria Math" panose="02040503050406030204" pitchFamily="18" charset="0"/>
                      </a:rPr>
                      <m:t>+278.7</m:t>
                    </m:r>
                  </m:oMath>
                </m:oMathPara>
              </a14:m>
              <a:endParaRPr lang="en-CA" sz="1100" b="0"/>
            </a:p>
            <a:p>
              <a:endParaRPr lang="en-CA" sz="1100" b="0"/>
            </a:p>
            <a:p>
              <a:endParaRPr lang="en-CA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2343151" y="7353301"/>
              <a:ext cx="1571624" cy="2285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CA" sz="1100" b="0" i="0">
                  <a:latin typeface="Cambria Math" panose="02040503050406030204" pitchFamily="18" charset="0"/>
                </a:rPr>
                <a:t>𝑦 ̂=330.9𝑥+278.7</a:t>
              </a:r>
              <a:endParaRPr lang="en-CA" sz="1100" b="0"/>
            </a:p>
            <a:p>
              <a:endParaRPr lang="en-CA" sz="1100" b="0"/>
            </a:p>
            <a:p>
              <a:endParaRPr lang="en-CA" sz="1100"/>
            </a:p>
          </xdr:txBody>
        </xdr:sp>
      </mc:Fallback>
    </mc:AlternateContent>
    <xdr:clientData/>
  </xdr:oneCellAnchor>
  <xdr:twoCellAnchor>
    <xdr:from>
      <xdr:col>12</xdr:col>
      <xdr:colOff>200024</xdr:colOff>
      <xdr:row>15</xdr:row>
      <xdr:rowOff>0</xdr:rowOff>
    </xdr:from>
    <xdr:to>
      <xdr:col>16</xdr:col>
      <xdr:colOff>800099</xdr:colOff>
      <xdr:row>28</xdr:row>
      <xdr:rowOff>4762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981073</xdr:colOff>
      <xdr:row>14</xdr:row>
      <xdr:rowOff>190499</xdr:rowOff>
    </xdr:from>
    <xdr:to>
      <xdr:col>25</xdr:col>
      <xdr:colOff>66674</xdr:colOff>
      <xdr:row>28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295276</xdr:colOff>
      <xdr:row>15</xdr:row>
      <xdr:rowOff>14286</xdr:rowOff>
    </xdr:from>
    <xdr:to>
      <xdr:col>37</xdr:col>
      <xdr:colOff>228600</xdr:colOff>
      <xdr:row>27</xdr:row>
      <xdr:rowOff>200024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0</xdr:colOff>
      <xdr:row>45</xdr:row>
      <xdr:rowOff>0</xdr:rowOff>
    </xdr:from>
    <xdr:to>
      <xdr:col>21</xdr:col>
      <xdr:colOff>161925</xdr:colOff>
      <xdr:row>45</xdr:row>
      <xdr:rowOff>171450</xdr:rowOff>
    </xdr:to>
    <xdr:pic>
      <xdr:nvPicPr>
        <xdr:cNvPr id="27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6775" y="10525125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wmf"/><Relationship Id="rId18" Type="http://schemas.openxmlformats.org/officeDocument/2006/relationships/oleObject" Target="../embeddings/oleObject8.bin"/><Relationship Id="rId26" Type="http://schemas.openxmlformats.org/officeDocument/2006/relationships/oleObject" Target="../embeddings/oleObject12.bin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wmf"/><Relationship Id="rId7" Type="http://schemas.openxmlformats.org/officeDocument/2006/relationships/image" Target="../media/image2.w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wmf"/><Relationship Id="rId25" Type="http://schemas.openxmlformats.org/officeDocument/2006/relationships/image" Target="../media/image11.wmf"/><Relationship Id="rId33" Type="http://schemas.openxmlformats.org/officeDocument/2006/relationships/image" Target="../media/image15.w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20" Type="http://schemas.openxmlformats.org/officeDocument/2006/relationships/oleObject" Target="../embeddings/oleObject9.bin"/><Relationship Id="rId29" Type="http://schemas.openxmlformats.org/officeDocument/2006/relationships/image" Target="../media/image13.wmf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wmf"/><Relationship Id="rId24" Type="http://schemas.openxmlformats.org/officeDocument/2006/relationships/oleObject" Target="../embeddings/oleObject11.bin"/><Relationship Id="rId32" Type="http://schemas.openxmlformats.org/officeDocument/2006/relationships/oleObject" Target="../embeddings/oleObject15.bin"/><Relationship Id="rId5" Type="http://schemas.openxmlformats.org/officeDocument/2006/relationships/image" Target="../media/image1.wmf"/><Relationship Id="rId15" Type="http://schemas.openxmlformats.org/officeDocument/2006/relationships/image" Target="../media/image6.wmf"/><Relationship Id="rId23" Type="http://schemas.openxmlformats.org/officeDocument/2006/relationships/image" Target="../media/image10.wmf"/><Relationship Id="rId28" Type="http://schemas.openxmlformats.org/officeDocument/2006/relationships/oleObject" Target="../embeddings/oleObject13.bin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wmf"/><Relationship Id="rId31" Type="http://schemas.openxmlformats.org/officeDocument/2006/relationships/image" Target="../media/image14.w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wmf"/><Relationship Id="rId14" Type="http://schemas.openxmlformats.org/officeDocument/2006/relationships/oleObject" Target="../embeddings/oleObject6.bin"/><Relationship Id="rId22" Type="http://schemas.openxmlformats.org/officeDocument/2006/relationships/oleObject" Target="../embeddings/oleObject10.bin"/><Relationship Id="rId27" Type="http://schemas.openxmlformats.org/officeDocument/2006/relationships/image" Target="../media/image12.wmf"/><Relationship Id="rId30" Type="http://schemas.openxmlformats.org/officeDocument/2006/relationships/oleObject" Target="../embeddings/oleObject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Z48"/>
  <sheetViews>
    <sheetView tabSelected="1" topLeftCell="R32" workbookViewId="0">
      <selection activeCell="Q38" sqref="Q38"/>
    </sheetView>
  </sheetViews>
  <sheetFormatPr defaultRowHeight="15" x14ac:dyDescent="0.25"/>
  <cols>
    <col min="9" max="9" width="15.7109375" customWidth="1"/>
    <col min="10" max="10" width="14.7109375" customWidth="1"/>
    <col min="11" max="12" width="9.140625" customWidth="1"/>
    <col min="14" max="14" width="19.42578125" customWidth="1"/>
    <col min="15" max="15" width="18.85546875" customWidth="1"/>
    <col min="16" max="16" width="16.28515625" customWidth="1"/>
    <col min="17" max="17" width="19.42578125" customWidth="1"/>
    <col min="22" max="22" width="13" customWidth="1"/>
    <col min="23" max="23" width="12.7109375" customWidth="1"/>
    <col min="24" max="24" width="9.28515625" customWidth="1"/>
    <col min="25" max="25" width="11" customWidth="1"/>
    <col min="26" max="26" width="12.42578125" customWidth="1"/>
  </cols>
  <sheetData>
    <row r="2" spans="2:8" x14ac:dyDescent="0.25">
      <c r="B2" s="1"/>
      <c r="C2" s="1"/>
      <c r="D2" s="1"/>
      <c r="E2" s="1"/>
      <c r="F2" s="1"/>
      <c r="G2" s="1"/>
      <c r="H2" s="1"/>
    </row>
    <row r="3" spans="2:8" x14ac:dyDescent="0.25">
      <c r="B3" s="1"/>
      <c r="C3" s="1"/>
      <c r="D3" s="1"/>
      <c r="E3" s="1"/>
      <c r="F3" s="1"/>
      <c r="G3" s="1"/>
      <c r="H3" s="1"/>
    </row>
    <row r="4" spans="2:8" x14ac:dyDescent="0.25">
      <c r="B4" s="1"/>
      <c r="C4" s="1"/>
      <c r="D4" s="1"/>
      <c r="E4" s="1"/>
      <c r="F4" s="1"/>
      <c r="G4" s="1"/>
      <c r="H4" s="1"/>
    </row>
    <row r="5" spans="2:8" x14ac:dyDescent="0.25">
      <c r="B5" s="1"/>
      <c r="C5" s="1"/>
      <c r="D5" s="1"/>
      <c r="E5" s="1"/>
      <c r="F5" s="1"/>
      <c r="G5" s="1"/>
      <c r="H5" s="1"/>
    </row>
    <row r="6" spans="2:8" x14ac:dyDescent="0.25">
      <c r="B6" s="1"/>
      <c r="C6" s="1"/>
      <c r="D6" s="1"/>
      <c r="E6" s="1"/>
      <c r="F6" s="1"/>
      <c r="G6" s="1"/>
      <c r="H6" s="1"/>
    </row>
    <row r="7" spans="2:8" x14ac:dyDescent="0.25">
      <c r="B7" s="1"/>
      <c r="C7" s="1"/>
      <c r="D7" s="1"/>
      <c r="E7" s="1"/>
      <c r="F7" s="1"/>
      <c r="G7" s="1"/>
      <c r="H7" s="1"/>
    </row>
    <row r="8" spans="2:8" x14ac:dyDescent="0.25">
      <c r="B8" s="1"/>
      <c r="C8" s="1"/>
      <c r="D8" s="1"/>
      <c r="E8" s="1"/>
      <c r="F8" s="1"/>
      <c r="G8" s="1"/>
      <c r="H8" s="1"/>
    </row>
    <row r="9" spans="2:8" x14ac:dyDescent="0.25">
      <c r="B9" s="1"/>
      <c r="C9" s="1"/>
      <c r="D9" s="1"/>
      <c r="E9" s="1"/>
      <c r="F9" s="1"/>
      <c r="G9" s="1"/>
      <c r="H9" s="1"/>
    </row>
    <row r="10" spans="2:8" x14ac:dyDescent="0.25">
      <c r="B10" s="1"/>
      <c r="C10" s="1"/>
      <c r="D10" s="1"/>
      <c r="E10" s="1"/>
      <c r="F10" s="1"/>
      <c r="G10" s="1"/>
      <c r="H10" s="1"/>
    </row>
    <row r="11" spans="2:8" x14ac:dyDescent="0.25">
      <c r="B11" s="1"/>
      <c r="C11" s="1"/>
      <c r="D11" s="1"/>
      <c r="E11" s="1"/>
      <c r="F11" s="1"/>
      <c r="G11" s="1"/>
      <c r="H11" s="1"/>
    </row>
    <row r="14" spans="2:8" x14ac:dyDescent="0.25">
      <c r="C14" t="s">
        <v>0</v>
      </c>
      <c r="D14" t="s">
        <v>1</v>
      </c>
    </row>
    <row r="15" spans="2:8" x14ac:dyDescent="0.25">
      <c r="B15" t="s">
        <v>2</v>
      </c>
      <c r="C15">
        <f>SUM(C20:C28)/9</f>
        <v>0.45777777777777778</v>
      </c>
      <c r="D15">
        <f>SUM(D20:D28)/9</f>
        <v>430.22222222222223</v>
      </c>
    </row>
    <row r="17" spans="2:12" ht="15.75" thickBot="1" x14ac:dyDescent="0.3"/>
    <row r="18" spans="2:12" ht="44.25" customHeight="1" x14ac:dyDescent="0.25">
      <c r="B18" s="44" t="s">
        <v>3</v>
      </c>
      <c r="C18" s="46" t="s">
        <v>4</v>
      </c>
      <c r="D18" s="48" t="s">
        <v>5</v>
      </c>
      <c r="E18" s="40"/>
      <c r="F18" s="40"/>
      <c r="G18" s="40"/>
      <c r="H18" s="40"/>
      <c r="I18" s="40"/>
      <c r="J18" s="46" t="s">
        <v>6</v>
      </c>
      <c r="K18" s="40"/>
      <c r="L18" s="51"/>
    </row>
    <row r="19" spans="2:12" ht="15.75" thickBot="1" x14ac:dyDescent="0.3">
      <c r="B19" s="45"/>
      <c r="C19" s="47"/>
      <c r="D19" s="49"/>
      <c r="E19" s="41"/>
      <c r="F19" s="41"/>
      <c r="G19" s="41"/>
      <c r="H19" s="41"/>
      <c r="I19" s="41"/>
      <c r="J19" s="50"/>
      <c r="K19" s="41"/>
      <c r="L19" s="52"/>
    </row>
    <row r="20" spans="2:12" ht="15.75" thickBot="1" x14ac:dyDescent="0.3">
      <c r="B20" s="2">
        <v>1015</v>
      </c>
      <c r="C20" s="3">
        <v>0.15</v>
      </c>
      <c r="D20" s="4">
        <v>315</v>
      </c>
      <c r="E20" s="5">
        <f>C20-C15</f>
        <v>-0.30777777777777782</v>
      </c>
      <c r="F20" s="5">
        <f t="shared" ref="F20:F28" si="0">E20^2</f>
        <v>9.4727160493827178E-2</v>
      </c>
      <c r="G20" s="5">
        <f>D20-D15</f>
        <v>-115.22222222222223</v>
      </c>
      <c r="H20" s="5">
        <f t="shared" ref="H20:H28" si="1">G20^2</f>
        <v>13276.160493827161</v>
      </c>
      <c r="I20" s="5">
        <f t="shared" ref="I20:I28" si="2">E20*G20</f>
        <v>35.462839506172848</v>
      </c>
      <c r="J20" s="5">
        <f>(B31*C20)+B34</f>
        <v>328.37733342779217</v>
      </c>
      <c r="K20" s="5">
        <f>(J20-D15)^2</f>
        <v>10372.381373549826</v>
      </c>
      <c r="L20" s="5">
        <f t="shared" ref="L20:L28" si="3">(D20-J20)^2</f>
        <v>178.95304963832572</v>
      </c>
    </row>
    <row r="21" spans="2:12" ht="15.75" thickBot="1" x14ac:dyDescent="0.3">
      <c r="B21" s="6">
        <v>1020</v>
      </c>
      <c r="C21" s="7">
        <v>0.2</v>
      </c>
      <c r="D21" s="8">
        <v>330</v>
      </c>
      <c r="E21" s="5">
        <f>C21-C15</f>
        <v>-0.25777777777777777</v>
      </c>
      <c r="F21" s="5">
        <f t="shared" si="0"/>
        <v>6.6449382716049374E-2</v>
      </c>
      <c r="G21" s="5">
        <f>D21-D15</f>
        <v>-100.22222222222223</v>
      </c>
      <c r="H21" s="5">
        <f t="shared" si="1"/>
        <v>10044.493827160495</v>
      </c>
      <c r="I21" s="5">
        <f t="shared" si="2"/>
        <v>25.835061728395061</v>
      </c>
      <c r="J21" s="5">
        <f>(B31*C21)+B34</f>
        <v>344.92253196840352</v>
      </c>
      <c r="K21" s="5">
        <f>(J21-D15)^2</f>
        <v>7276.0371573974144</v>
      </c>
      <c r="L21" s="5">
        <f t="shared" si="3"/>
        <v>222.681960348025</v>
      </c>
    </row>
    <row r="22" spans="2:12" ht="15.75" thickBot="1" x14ac:dyDescent="0.3">
      <c r="B22" s="2">
        <v>1022</v>
      </c>
      <c r="C22" s="3">
        <v>0.22</v>
      </c>
      <c r="D22" s="4">
        <v>358</v>
      </c>
      <c r="E22" s="5">
        <f>C22-C15</f>
        <v>-0.23777777777777778</v>
      </c>
      <c r="F22" s="5">
        <f t="shared" si="0"/>
        <v>5.6538271604938274E-2</v>
      </c>
      <c r="G22" s="5">
        <f>D22-D15</f>
        <v>-72.222222222222229</v>
      </c>
      <c r="H22" s="5">
        <f t="shared" si="1"/>
        <v>5216.0493827160499</v>
      </c>
      <c r="I22" s="5">
        <f t="shared" si="2"/>
        <v>17.172839506172842</v>
      </c>
      <c r="J22" s="5">
        <f>(B31*C22)+B34</f>
        <v>351.54061138464806</v>
      </c>
      <c r="K22" s="5">
        <f>(J22-D15)^2</f>
        <v>6190.795883995469</v>
      </c>
      <c r="L22" s="5">
        <f t="shared" si="3"/>
        <v>41.723701284138258</v>
      </c>
    </row>
    <row r="23" spans="2:12" ht="15.75" thickBot="1" x14ac:dyDescent="0.3">
      <c r="B23" s="6">
        <v>1030</v>
      </c>
      <c r="C23" s="7">
        <v>0.3</v>
      </c>
      <c r="D23" s="8">
        <v>345</v>
      </c>
      <c r="E23" s="5">
        <f>C23-C15</f>
        <v>-0.15777777777777779</v>
      </c>
      <c r="F23" s="5">
        <f t="shared" si="0"/>
        <v>2.4893827160493834E-2</v>
      </c>
      <c r="G23" s="5">
        <f>D23-D15</f>
        <v>-85.222222222222229</v>
      </c>
      <c r="H23" s="5">
        <f t="shared" si="1"/>
        <v>7262.8271604938282</v>
      </c>
      <c r="I23" s="5">
        <f t="shared" si="2"/>
        <v>13.446172839506175</v>
      </c>
      <c r="J23" s="5">
        <f>(B31*C23)+B34</f>
        <v>378.01292904962628</v>
      </c>
      <c r="K23" s="5">
        <f>(J23-D15)^2</f>
        <v>2725.8102935820739</v>
      </c>
      <c r="L23" s="5">
        <f t="shared" si="3"/>
        <v>1089.8534844356586</v>
      </c>
    </row>
    <row r="24" spans="2:12" ht="15.75" thickBot="1" x14ac:dyDescent="0.3">
      <c r="B24" s="2">
        <v>1040</v>
      </c>
      <c r="C24" s="3">
        <v>0.4</v>
      </c>
      <c r="D24" s="4">
        <v>415</v>
      </c>
      <c r="E24" s="5">
        <f>C24-C15</f>
        <v>-5.7777777777777761E-2</v>
      </c>
      <c r="F24" s="5">
        <f t="shared" si="0"/>
        <v>3.3382716049382699E-3</v>
      </c>
      <c r="G24" s="5">
        <f>D24-D15</f>
        <v>-15.222222222222229</v>
      </c>
      <c r="H24" s="5">
        <f t="shared" si="1"/>
        <v>231.71604938271625</v>
      </c>
      <c r="I24" s="5">
        <f t="shared" si="2"/>
        <v>0.87950617283950627</v>
      </c>
      <c r="J24" s="5">
        <f>(B31*C24)+B34</f>
        <v>411.10332613084904</v>
      </c>
      <c r="K24" s="5">
        <f>(J24-D15)^2</f>
        <v>365.53218775272495</v>
      </c>
      <c r="L24" s="5">
        <f t="shared" si="3"/>
        <v>15.184067242523906</v>
      </c>
    </row>
    <row r="25" spans="2:12" ht="15.75" thickBot="1" x14ac:dyDescent="0.3">
      <c r="B25" s="6">
        <v>1050</v>
      </c>
      <c r="C25" s="7">
        <v>0.5</v>
      </c>
      <c r="D25" s="8">
        <v>507</v>
      </c>
      <c r="E25" s="5">
        <f>C25-C15</f>
        <v>4.2222222222222217E-2</v>
      </c>
      <c r="F25" s="5">
        <f t="shared" si="0"/>
        <v>1.7827160493827155E-3</v>
      </c>
      <c r="G25" s="5">
        <f>D25-D15</f>
        <v>76.777777777777771</v>
      </c>
      <c r="H25" s="5">
        <f t="shared" si="1"/>
        <v>5894.8271604938263</v>
      </c>
      <c r="I25" s="5">
        <f t="shared" si="2"/>
        <v>3.2417283950617275</v>
      </c>
      <c r="J25" s="5">
        <f>(B31*C25)+B34</f>
        <v>444.19372321207186</v>
      </c>
      <c r="K25" s="5">
        <f>(J25-D15)^2</f>
        <v>195.2028399093692</v>
      </c>
      <c r="L25" s="5">
        <f t="shared" si="3"/>
        <v>3944.6284039618413</v>
      </c>
    </row>
    <row r="26" spans="2:12" ht="15.75" thickBot="1" x14ac:dyDescent="0.3">
      <c r="B26" s="2">
        <v>1060</v>
      </c>
      <c r="C26" s="3">
        <v>0.6</v>
      </c>
      <c r="D26" s="4">
        <v>483</v>
      </c>
      <c r="E26" s="5">
        <f>C26-C15</f>
        <v>0.14222222222222219</v>
      </c>
      <c r="F26" s="5">
        <f t="shared" si="0"/>
        <v>2.0227160493827154E-2</v>
      </c>
      <c r="G26" s="5">
        <f>D26-D15</f>
        <v>52.777777777777771</v>
      </c>
      <c r="H26" s="5">
        <f t="shared" si="1"/>
        <v>2785.4938271604933</v>
      </c>
      <c r="I26" s="5">
        <f t="shared" si="2"/>
        <v>7.5061728395061706</v>
      </c>
      <c r="J26" s="5">
        <f>(B31*C26)+B34</f>
        <v>477.28412029329456</v>
      </c>
      <c r="K26" s="5">
        <f>(J26-D15)^2</f>
        <v>2214.8222500520019</v>
      </c>
      <c r="L26" s="5">
        <f t="shared" si="3"/>
        <v>32.671280821527027</v>
      </c>
    </row>
    <row r="27" spans="2:12" ht="15.75" thickBot="1" x14ac:dyDescent="0.3">
      <c r="B27" s="6">
        <v>1080</v>
      </c>
      <c r="C27" s="7">
        <v>0.8</v>
      </c>
      <c r="D27" s="8">
        <v>585</v>
      </c>
      <c r="E27" s="5">
        <f>C27-C15</f>
        <v>0.34222222222222226</v>
      </c>
      <c r="F27" s="5">
        <f t="shared" si="0"/>
        <v>0.11711604938271608</v>
      </c>
      <c r="G27" s="5">
        <f>D27-D15</f>
        <v>154.77777777777777</v>
      </c>
      <c r="H27" s="5">
        <f t="shared" si="1"/>
        <v>23956.160493827159</v>
      </c>
      <c r="I27" s="5">
        <f t="shared" si="2"/>
        <v>52.968395061728401</v>
      </c>
      <c r="J27" s="5">
        <f>(B31*C27)+B34</f>
        <v>543.4649144557402</v>
      </c>
      <c r="K27" s="5">
        <f>(J27-D15)^2</f>
        <v>12823.907344295272</v>
      </c>
      <c r="L27" s="5">
        <f t="shared" si="3"/>
        <v>1725.1633311689795</v>
      </c>
    </row>
    <row r="28" spans="2:12" ht="15.75" thickBot="1" x14ac:dyDescent="0.3">
      <c r="B28" s="2">
        <v>1095</v>
      </c>
      <c r="C28" s="3">
        <v>0.95</v>
      </c>
      <c r="D28" s="9">
        <v>534</v>
      </c>
      <c r="E28" s="5">
        <f>C28-C15</f>
        <v>0.49222222222222217</v>
      </c>
      <c r="F28" s="5">
        <f t="shared" si="0"/>
        <v>0.24228271604938267</v>
      </c>
      <c r="G28" s="5">
        <f>D28-D15</f>
        <v>103.77777777777777</v>
      </c>
      <c r="H28" s="5">
        <f t="shared" si="1"/>
        <v>10769.827160493825</v>
      </c>
      <c r="I28" s="5">
        <f t="shared" si="2"/>
        <v>51.081728395061717</v>
      </c>
      <c r="J28" s="5">
        <f>(B31*C28)+B34</f>
        <v>593.1005100775742</v>
      </c>
      <c r="K28" s="5">
        <f>(J28-D15)^2</f>
        <v>26529.336654690898</v>
      </c>
      <c r="L28" s="5">
        <f t="shared" si="3"/>
        <v>3492.8702914294495</v>
      </c>
    </row>
    <row r="30" spans="2:12" x14ac:dyDescent="0.25">
      <c r="B30" t="s">
        <v>16</v>
      </c>
    </row>
    <row r="31" spans="2:12" x14ac:dyDescent="0.25">
      <c r="B31">
        <f>SUM(I20:I28)/SUM(F20:F28)</f>
        <v>330.90397081222767</v>
      </c>
    </row>
    <row r="33" spans="2:26" x14ac:dyDescent="0.25">
      <c r="B33" t="s">
        <v>17</v>
      </c>
    </row>
    <row r="34" spans="2:26" ht="15.75" thickBot="1" x14ac:dyDescent="0.3">
      <c r="B34">
        <f>D15-(B31*C15)</f>
        <v>278.741737805958</v>
      </c>
    </row>
    <row r="35" spans="2:26" ht="45.75" thickBot="1" x14ac:dyDescent="0.3">
      <c r="N35" s="10" t="s">
        <v>8</v>
      </c>
      <c r="O35" s="11">
        <v>534</v>
      </c>
      <c r="P35" s="12" t="s">
        <v>7</v>
      </c>
      <c r="Q35" s="13">
        <f>SUM(I20:I28)/SUM(F20:F28)</f>
        <v>330.90397081222767</v>
      </c>
      <c r="V35" s="25" t="s">
        <v>21</v>
      </c>
      <c r="W35" s="26" t="s">
        <v>23</v>
      </c>
      <c r="X35" s="20" t="s">
        <v>25</v>
      </c>
      <c r="Y35" s="20" t="s">
        <v>25</v>
      </c>
      <c r="Z35" s="20" t="s">
        <v>25</v>
      </c>
    </row>
    <row r="36" spans="2:26" ht="29.25" customHeight="1" thickBot="1" x14ac:dyDescent="0.3">
      <c r="B36" t="s">
        <v>18</v>
      </c>
      <c r="N36" s="14" t="s">
        <v>9</v>
      </c>
      <c r="O36" s="15">
        <f>SUM(F20:F28)</f>
        <v>0.62735555555555556</v>
      </c>
      <c r="P36" s="16" t="s">
        <v>10</v>
      </c>
      <c r="Q36" s="17">
        <f>D15-(B31*C15)</f>
        <v>278.741737805958</v>
      </c>
      <c r="S36" t="s">
        <v>20</v>
      </c>
      <c r="V36" s="27" t="s">
        <v>22</v>
      </c>
      <c r="W36" s="28" t="s">
        <v>24</v>
      </c>
      <c r="X36" s="21" t="s">
        <v>26</v>
      </c>
      <c r="Y36" s="21" t="s">
        <v>27</v>
      </c>
      <c r="Z36" s="21" t="s">
        <v>28</v>
      </c>
    </row>
    <row r="37" spans="2:26" ht="26.25" thickBot="1" x14ac:dyDescent="0.3">
      <c r="N37" s="18"/>
      <c r="O37" s="15">
        <f>SUM(H20:H28)</f>
        <v>79437.555555555547</v>
      </c>
      <c r="P37" s="16" t="s">
        <v>11</v>
      </c>
      <c r="Q37" s="17">
        <f>(O38)/((9)*(SQRT((SUM(F20:F28))/9))*(SQRT((SUM(H20:H28))/9)))</f>
        <v>0.92992070383272873</v>
      </c>
      <c r="R37" s="19" t="s">
        <v>19</v>
      </c>
      <c r="S37">
        <f>CORREL(C20:C28,D20:D28)</f>
        <v>0.92992070383272873</v>
      </c>
      <c r="V37" s="29">
        <v>0.15</v>
      </c>
      <c r="W37" s="30">
        <v>315</v>
      </c>
      <c r="X37" s="22">
        <f>(B31*C20)+B34</f>
        <v>328.37733342779217</v>
      </c>
      <c r="Y37" s="22">
        <f t="shared" ref="Y37:Y45" si="4">(-1404.7*(C20)^3)+(1901.9*(C20)^2)-(321.47*C20)+330.82</f>
        <v>320.6513875</v>
      </c>
      <c r="Z37" s="22">
        <f t="shared" ref="Z37:Z45" si="5">(-359215.1685*(C20)^6) + (1105771.037*(C20)^5) - (1329603.0622*(C20)^4) + (791043.0672*(C20)^3) - (242978.2614*(C20)^2) + (36625.4394*(C20)) - 1791.1784</f>
        <v>312.16323290474315</v>
      </c>
    </row>
    <row r="38" spans="2:26" ht="26.25" thickBot="1" x14ac:dyDescent="0.3">
      <c r="N38" s="18"/>
      <c r="O38" s="15">
        <f>SUM(I20:I28)</f>
        <v>207.59444444444443</v>
      </c>
      <c r="P38" s="16" t="s">
        <v>12</v>
      </c>
      <c r="Q38" s="17">
        <f>O44/O43</f>
        <v>0.86475251541675713</v>
      </c>
      <c r="S38">
        <f>RSQ(D20:D28,C20:C28)</f>
        <v>0.86475251541675735</v>
      </c>
      <c r="V38" s="31">
        <v>0.2</v>
      </c>
      <c r="W38" s="32">
        <v>330</v>
      </c>
      <c r="X38" s="24">
        <f>(B31*C21)+B34</f>
        <v>344.92253196840352</v>
      </c>
      <c r="Y38" s="24">
        <f t="shared" si="4"/>
        <v>331.36439999999999</v>
      </c>
      <c r="Z38" s="24">
        <f t="shared" si="5"/>
        <v>346.61562313600075</v>
      </c>
    </row>
    <row r="39" spans="2:26" ht="21" customHeight="1" thickBot="1" x14ac:dyDescent="0.3">
      <c r="N39" s="14" t="s">
        <v>9</v>
      </c>
      <c r="O39" s="53">
        <f>C15</f>
        <v>0.45777777777777778</v>
      </c>
      <c r="P39" s="54"/>
      <c r="Q39" s="55"/>
      <c r="V39" s="29">
        <v>0.22</v>
      </c>
      <c r="W39" s="30">
        <v>358</v>
      </c>
      <c r="X39" s="22">
        <f>(B31*C22)+B34</f>
        <v>351.54061138464806</v>
      </c>
      <c r="Y39" s="22">
        <f t="shared" si="4"/>
        <v>337.19131440000001</v>
      </c>
      <c r="Z39" s="22">
        <f t="shared" si="5"/>
        <v>343.76796517413436</v>
      </c>
    </row>
    <row r="40" spans="2:26" ht="23.25" customHeight="1" thickBot="1" x14ac:dyDescent="0.3">
      <c r="N40" s="14" t="s">
        <v>9</v>
      </c>
      <c r="O40" s="53">
        <f>D15</f>
        <v>430.22222222222223</v>
      </c>
      <c r="P40" s="54"/>
      <c r="Q40" s="55"/>
      <c r="V40" s="31">
        <v>0.3</v>
      </c>
      <c r="W40" s="32">
        <v>345</v>
      </c>
      <c r="X40" s="24">
        <f>(B31*C23)+B34</f>
        <v>378.01292904962628</v>
      </c>
      <c r="Y40" s="24">
        <f t="shared" si="4"/>
        <v>367.62310000000002</v>
      </c>
      <c r="Z40" s="24">
        <f t="shared" si="5"/>
        <v>341.9436666535064</v>
      </c>
    </row>
    <row r="41" spans="2:26" ht="20.25" customHeight="1" thickBot="1" x14ac:dyDescent="0.3">
      <c r="N41" s="14" t="s">
        <v>9</v>
      </c>
      <c r="O41" s="53">
        <f>SQRT((SUM(F20:F28))/9)</f>
        <v>0.26401926603849607</v>
      </c>
      <c r="P41" s="54"/>
      <c r="Q41" s="55"/>
      <c r="V41" s="29">
        <v>0.4</v>
      </c>
      <c r="W41" s="30">
        <v>415</v>
      </c>
      <c r="X41" s="22">
        <f>(B31*C24)+B34</f>
        <v>411.10332613084904</v>
      </c>
      <c r="Y41" s="22">
        <f>(-1404.7*(C24)^3)+(1901.9*(C24)^2)-(321.47*C24)+330.82</f>
        <v>416.63520000000005</v>
      </c>
      <c r="Z41" s="22">
        <f t="shared" si="5"/>
        <v>423.14353318400094</v>
      </c>
    </row>
    <row r="42" spans="2:26" ht="21.75" customHeight="1" thickBot="1" x14ac:dyDescent="0.3">
      <c r="N42" s="14" t="s">
        <v>9</v>
      </c>
      <c r="O42" s="53">
        <f>SQRT((SUM(H20:H28))/9)</f>
        <v>93.948896011227262</v>
      </c>
      <c r="P42" s="54"/>
      <c r="Q42" s="55"/>
      <c r="V42" s="31">
        <v>0.5</v>
      </c>
      <c r="W42" s="32">
        <v>507</v>
      </c>
      <c r="X42" s="24">
        <f>(B31*C25)+B34</f>
        <v>444.19372321207186</v>
      </c>
      <c r="Y42" s="24">
        <f t="shared" si="4"/>
        <v>469.97250000000003</v>
      </c>
      <c r="Z42" s="24">
        <f t="shared" si="5"/>
        <v>499.77586093750574</v>
      </c>
    </row>
    <row r="43" spans="2:26" ht="21" customHeight="1" thickBot="1" x14ac:dyDescent="0.3">
      <c r="N43" s="14" t="s">
        <v>13</v>
      </c>
      <c r="O43" s="53">
        <f>SUM(H20:H28)</f>
        <v>79437.555555555547</v>
      </c>
      <c r="P43" s="54"/>
      <c r="Q43" s="55"/>
      <c r="V43" s="29">
        <v>0.6</v>
      </c>
      <c r="W43" s="30">
        <v>483</v>
      </c>
      <c r="X43" s="22">
        <f>(B31*C26)+B34</f>
        <v>477.28412029329456</v>
      </c>
      <c r="Y43" s="22">
        <f t="shared" si="4"/>
        <v>519.20679999999993</v>
      </c>
      <c r="Z43" s="22">
        <f t="shared" si="5"/>
        <v>485.86972566404506</v>
      </c>
    </row>
    <row r="44" spans="2:26" ht="23.25" customHeight="1" thickBot="1" x14ac:dyDescent="0.3">
      <c r="N44" s="14" t="s">
        <v>14</v>
      </c>
      <c r="O44" s="53">
        <f>SUM(K20:K28)</f>
        <v>68693.825985225048</v>
      </c>
      <c r="P44" s="54"/>
      <c r="Q44" s="55"/>
      <c r="V44" s="31">
        <v>0.8</v>
      </c>
      <c r="W44" s="32">
        <v>585</v>
      </c>
      <c r="X44" s="24">
        <f>(B31*C27)+B34</f>
        <v>543.4649144557402</v>
      </c>
      <c r="Y44" s="24">
        <f t="shared" si="4"/>
        <v>571.6536000000001</v>
      </c>
      <c r="Z44" s="24">
        <f t="shared" si="5"/>
        <v>584.67422617597617</v>
      </c>
    </row>
    <row r="45" spans="2:26" ht="22.5" customHeight="1" thickBot="1" x14ac:dyDescent="0.3">
      <c r="N45" s="14" t="s">
        <v>15</v>
      </c>
      <c r="O45" s="53">
        <f>SUM(L20:L28)</f>
        <v>10743.729570330468</v>
      </c>
      <c r="P45" s="54"/>
      <c r="Q45" s="55"/>
      <c r="V45" s="33">
        <v>0.95</v>
      </c>
      <c r="W45" s="34">
        <v>534</v>
      </c>
      <c r="X45" s="22">
        <f>(B31*C28)+B34</f>
        <v>593.1005100775742</v>
      </c>
      <c r="Y45" s="22">
        <f t="shared" si="4"/>
        <v>537.53358750000018</v>
      </c>
      <c r="Z45" s="22">
        <f>(-359215.1685*(C28)^6) + (1105771.037*(C28)^5) - (1329603.0622*(C28)^4) + (791043.0672*(C28)^3) - (242978.2614*(C28)^2) + (36625.4394*(C28)) - 1791.1784</f>
        <v>534.04599242535619</v>
      </c>
    </row>
    <row r="46" spans="2:26" ht="15.75" thickBot="1" x14ac:dyDescent="0.3">
      <c r="V46" s="42" t="s">
        <v>29</v>
      </c>
      <c r="W46" s="43"/>
      <c r="X46" s="23" t="s">
        <v>33</v>
      </c>
      <c r="Y46" s="39">
        <v>0.95150000000000001</v>
      </c>
      <c r="Z46" s="39">
        <v>0.99219999999999997</v>
      </c>
    </row>
    <row r="47" spans="2:26" ht="30.75" thickBot="1" x14ac:dyDescent="0.3">
      <c r="V47" s="35" t="s">
        <v>30</v>
      </c>
      <c r="W47" s="36" t="s">
        <v>31</v>
      </c>
      <c r="X47" s="22">
        <f>(330.9)*(0.33) + 278.74</f>
        <v>387.93700000000001</v>
      </c>
      <c r="Y47" s="22">
        <f>(-1404.7*(0.33)^3)+(1901.9*(0.33)^2)-(321.47*(0.33))+330.82</f>
        <v>381.37110610000002</v>
      </c>
      <c r="Z47" s="22">
        <f>(-359215.1685*(0.33)^6) + (1105771.037*(0.33)^5) - (1329603.0622*(0.33)^4) + (791043.0672*(0.33)^3) - (242978.2614*(0.33)^2) + (36625.4394*(0.33)) - 1791.1784</f>
        <v>358.12023623810887</v>
      </c>
    </row>
    <row r="48" spans="2:26" ht="30.75" thickBot="1" x14ac:dyDescent="0.3">
      <c r="V48" s="37" t="s">
        <v>32</v>
      </c>
      <c r="W48" s="38" t="s">
        <v>31</v>
      </c>
      <c r="X48" s="24">
        <f xml:space="preserve"> 330.9 + 278.74</f>
        <v>609.64</v>
      </c>
      <c r="Y48" s="24">
        <f>(-1404.7*(1)^3)+(1901.9*(1)^2)-(321.47*1)+330.82</f>
        <v>506.55</v>
      </c>
      <c r="Z48" s="24">
        <f>(-359215.1685*(1)^6) + (1105771.037*(1)^5) - (1329603.0622*(1)^4) + (791043.0672*(1)^3) - (242978.2614*(1)^2) + (36625.4394*(1)) - 1791.1784</f>
        <v>-148.12689999999861</v>
      </c>
    </row>
  </sheetData>
  <mergeCells count="19">
    <mergeCell ref="O40:Q40"/>
    <mergeCell ref="O41:Q41"/>
    <mergeCell ref="O42:Q42"/>
    <mergeCell ref="G18:G19"/>
    <mergeCell ref="V46:W46"/>
    <mergeCell ref="B18:B19"/>
    <mergeCell ref="C18:C19"/>
    <mergeCell ref="D18:D19"/>
    <mergeCell ref="E18:E19"/>
    <mergeCell ref="F18:F19"/>
    <mergeCell ref="H18:H19"/>
    <mergeCell ref="I18:I19"/>
    <mergeCell ref="J18:J19"/>
    <mergeCell ref="K18:K19"/>
    <mergeCell ref="L18:L19"/>
    <mergeCell ref="O43:Q43"/>
    <mergeCell ref="O44:Q44"/>
    <mergeCell ref="O45:Q45"/>
    <mergeCell ref="O39:Q39"/>
  </mergeCells>
  <pageMargins left="0.7" right="0.7" top="0.75" bottom="0.75" header="0.3" footer="0.3"/>
  <pageSetup orientation="portrait" horizontalDpi="4294967293" verticalDpi="0" r:id="rId1"/>
  <drawing r:id="rId2"/>
  <legacyDrawing r:id="rId3"/>
  <oleObjects>
    <mc:AlternateContent xmlns:mc="http://schemas.openxmlformats.org/markup-compatibility/2006">
      <mc:Choice Requires="x14">
        <oleObject progId="Equation.DSMT4" shapeId="1044" r:id="rId4">
          <objectPr defaultSize="0" autoPict="0" r:id="rId5">
            <anchor moveWithCells="1" sizeWithCells="1">
              <from>
                <xdr:col>4</xdr:col>
                <xdr:colOff>104775</xdr:colOff>
                <xdr:row>17</xdr:row>
                <xdr:rowOff>457200</xdr:rowOff>
              </from>
              <to>
                <xdr:col>4</xdr:col>
                <xdr:colOff>504825</xdr:colOff>
                <xdr:row>18</xdr:row>
                <xdr:rowOff>95250</xdr:rowOff>
              </to>
            </anchor>
          </objectPr>
        </oleObject>
      </mc:Choice>
      <mc:Fallback>
        <oleObject progId="Equation.DSMT4" shapeId="1044" r:id="rId4"/>
      </mc:Fallback>
    </mc:AlternateContent>
    <mc:AlternateContent xmlns:mc="http://schemas.openxmlformats.org/markup-compatibility/2006">
      <mc:Choice Requires="x14">
        <oleObject progId="Equation.DSMT4" shapeId="1043" r:id="rId6">
          <objectPr defaultSize="0" autoPict="0" r:id="rId7">
            <anchor moveWithCells="1" sizeWithCells="1">
              <from>
                <xdr:col>5</xdr:col>
                <xdr:colOff>57150</xdr:colOff>
                <xdr:row>17</xdr:row>
                <xdr:rowOff>457200</xdr:rowOff>
              </from>
              <to>
                <xdr:col>5</xdr:col>
                <xdr:colOff>581025</xdr:colOff>
                <xdr:row>18</xdr:row>
                <xdr:rowOff>133350</xdr:rowOff>
              </to>
            </anchor>
          </objectPr>
        </oleObject>
      </mc:Choice>
      <mc:Fallback>
        <oleObject progId="Equation.DSMT4" shapeId="1043" r:id="rId6"/>
      </mc:Fallback>
    </mc:AlternateContent>
    <mc:AlternateContent xmlns:mc="http://schemas.openxmlformats.org/markup-compatibility/2006">
      <mc:Choice Requires="x14">
        <oleObject progId="Equation.DSMT4" shapeId="1042" r:id="rId8">
          <objectPr defaultSize="0" autoPict="0" r:id="rId9">
            <anchor moveWithCells="1" sizeWithCells="1">
              <from>
                <xdr:col>6</xdr:col>
                <xdr:colOff>114300</xdr:colOff>
                <xdr:row>17</xdr:row>
                <xdr:rowOff>428625</xdr:rowOff>
              </from>
              <to>
                <xdr:col>6</xdr:col>
                <xdr:colOff>542925</xdr:colOff>
                <xdr:row>18</xdr:row>
                <xdr:rowOff>104775</xdr:rowOff>
              </to>
            </anchor>
          </objectPr>
        </oleObject>
      </mc:Choice>
      <mc:Fallback>
        <oleObject progId="Equation.DSMT4" shapeId="1042" r:id="rId8"/>
      </mc:Fallback>
    </mc:AlternateContent>
    <mc:AlternateContent xmlns:mc="http://schemas.openxmlformats.org/markup-compatibility/2006">
      <mc:Choice Requires="x14">
        <oleObject progId="Equation.DSMT4" shapeId="1041" r:id="rId10">
          <objectPr defaultSize="0" autoPict="0" r:id="rId11">
            <anchor moveWithCells="1" sizeWithCells="1">
              <from>
                <xdr:col>7</xdr:col>
                <xdr:colOff>38100</xdr:colOff>
                <xdr:row>17</xdr:row>
                <xdr:rowOff>428625</xdr:rowOff>
              </from>
              <to>
                <xdr:col>7</xdr:col>
                <xdr:colOff>571500</xdr:colOff>
                <xdr:row>18</xdr:row>
                <xdr:rowOff>104775</xdr:rowOff>
              </to>
            </anchor>
          </objectPr>
        </oleObject>
      </mc:Choice>
      <mc:Fallback>
        <oleObject progId="Equation.DSMT4" shapeId="1041" r:id="rId10"/>
      </mc:Fallback>
    </mc:AlternateContent>
    <mc:AlternateContent xmlns:mc="http://schemas.openxmlformats.org/markup-compatibility/2006">
      <mc:Choice Requires="x14">
        <oleObject progId="Equation.DSMT4" shapeId="1040" r:id="rId12">
          <objectPr defaultSize="0" autoPict="0" r:id="rId13">
            <anchor moveWithCells="1" sizeWithCells="1">
              <from>
                <xdr:col>8</xdr:col>
                <xdr:colOff>66675</xdr:colOff>
                <xdr:row>17</xdr:row>
                <xdr:rowOff>447675</xdr:rowOff>
              </from>
              <to>
                <xdr:col>8</xdr:col>
                <xdr:colOff>981075</xdr:colOff>
                <xdr:row>18</xdr:row>
                <xdr:rowOff>123825</xdr:rowOff>
              </to>
            </anchor>
          </objectPr>
        </oleObject>
      </mc:Choice>
      <mc:Fallback>
        <oleObject progId="Equation.DSMT4" shapeId="1040" r:id="rId12"/>
      </mc:Fallback>
    </mc:AlternateContent>
    <mc:AlternateContent xmlns:mc="http://schemas.openxmlformats.org/markup-compatibility/2006">
      <mc:Choice Requires="x14">
        <oleObject progId="Equation.DSMT4" shapeId="1039" r:id="rId14">
          <objectPr defaultSize="0" autoPict="0" r:id="rId15">
            <anchor moveWithCells="1" sizeWithCells="1">
              <from>
                <xdr:col>9</xdr:col>
                <xdr:colOff>28575</xdr:colOff>
                <xdr:row>17</xdr:row>
                <xdr:rowOff>542925</xdr:rowOff>
              </from>
              <to>
                <xdr:col>9</xdr:col>
                <xdr:colOff>952500</xdr:colOff>
                <xdr:row>18</xdr:row>
                <xdr:rowOff>152400</xdr:rowOff>
              </to>
            </anchor>
          </objectPr>
        </oleObject>
      </mc:Choice>
      <mc:Fallback>
        <oleObject progId="Equation.DSMT4" shapeId="1039" r:id="rId14"/>
      </mc:Fallback>
    </mc:AlternateContent>
    <mc:AlternateContent xmlns:mc="http://schemas.openxmlformats.org/markup-compatibility/2006">
      <mc:Choice Requires="x14">
        <oleObject progId="Equation.DSMT4" shapeId="1038" r:id="rId16">
          <objectPr defaultSize="0" autoPict="0" r:id="rId17">
            <anchor moveWithCells="1" sizeWithCells="1">
              <from>
                <xdr:col>10</xdr:col>
                <xdr:colOff>38100</xdr:colOff>
                <xdr:row>17</xdr:row>
                <xdr:rowOff>476250</xdr:rowOff>
              </from>
              <to>
                <xdr:col>10</xdr:col>
                <xdr:colOff>571500</xdr:colOff>
                <xdr:row>18</xdr:row>
                <xdr:rowOff>152400</xdr:rowOff>
              </to>
            </anchor>
          </objectPr>
        </oleObject>
      </mc:Choice>
      <mc:Fallback>
        <oleObject progId="Equation.DSMT4" shapeId="1038" r:id="rId16"/>
      </mc:Fallback>
    </mc:AlternateContent>
    <mc:AlternateContent xmlns:mc="http://schemas.openxmlformats.org/markup-compatibility/2006">
      <mc:Choice Requires="x14">
        <oleObject progId="Equation.DSMT4" shapeId="1037" r:id="rId18">
          <objectPr defaultSize="0" autoPict="0" r:id="rId19">
            <anchor moveWithCells="1" sizeWithCells="1">
              <from>
                <xdr:col>11</xdr:col>
                <xdr:colOff>66675</xdr:colOff>
                <xdr:row>17</xdr:row>
                <xdr:rowOff>447675</xdr:rowOff>
              </from>
              <to>
                <xdr:col>11</xdr:col>
                <xdr:colOff>600075</xdr:colOff>
                <xdr:row>18</xdr:row>
                <xdr:rowOff>123825</xdr:rowOff>
              </to>
            </anchor>
          </objectPr>
        </oleObject>
      </mc:Choice>
      <mc:Fallback>
        <oleObject progId="Equation.DSMT4" shapeId="1037" r:id="rId18"/>
      </mc:Fallback>
    </mc:AlternateContent>
    <mc:AlternateContent xmlns:mc="http://schemas.openxmlformats.org/markup-compatibility/2006">
      <mc:Choice Requires="x14">
        <oleObject progId="Equation.DSMT4" shapeId="1079" r:id="rId20">
          <objectPr defaultSize="0" autoPict="0" r:id="rId21">
            <anchor moveWithCells="1" sizeWithCells="1">
              <from>
                <xdr:col>13</xdr:col>
                <xdr:colOff>209550</xdr:colOff>
                <xdr:row>34</xdr:row>
                <xdr:rowOff>561975</xdr:rowOff>
              </from>
              <to>
                <xdr:col>13</xdr:col>
                <xdr:colOff>1162050</xdr:colOff>
                <xdr:row>35</xdr:row>
                <xdr:rowOff>352425</xdr:rowOff>
              </to>
            </anchor>
          </objectPr>
        </oleObject>
      </mc:Choice>
      <mc:Fallback>
        <oleObject progId="Equation.DSMT4" shapeId="1079" r:id="rId20"/>
      </mc:Fallback>
    </mc:AlternateContent>
    <mc:AlternateContent xmlns:mc="http://schemas.openxmlformats.org/markup-compatibility/2006">
      <mc:Choice Requires="x14">
        <oleObject progId="Equation.DSMT4" shapeId="1078" r:id="rId22">
          <objectPr defaultSize="0" autoPict="0" r:id="rId23">
            <anchor moveWithCells="1" sizeWithCells="1">
              <from>
                <xdr:col>12</xdr:col>
                <xdr:colOff>590550</xdr:colOff>
                <xdr:row>35</xdr:row>
                <xdr:rowOff>314325</xdr:rowOff>
              </from>
              <to>
                <xdr:col>13</xdr:col>
                <xdr:colOff>1304925</xdr:colOff>
                <xdr:row>37</xdr:row>
                <xdr:rowOff>0</xdr:rowOff>
              </to>
            </anchor>
          </objectPr>
        </oleObject>
      </mc:Choice>
      <mc:Fallback>
        <oleObject progId="Equation.DSMT4" shapeId="1078" r:id="rId22"/>
      </mc:Fallback>
    </mc:AlternateContent>
    <mc:AlternateContent xmlns:mc="http://schemas.openxmlformats.org/markup-compatibility/2006">
      <mc:Choice Requires="x14">
        <oleObject progId="Equation.DSMT4" shapeId="1077" r:id="rId24">
          <objectPr defaultSize="0" autoPict="0" r:id="rId25">
            <anchor moveWithCells="1" siz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19050</xdr:colOff>
                <xdr:row>37</xdr:row>
                <xdr:rowOff>438150</xdr:rowOff>
              </to>
            </anchor>
          </objectPr>
        </oleObject>
      </mc:Choice>
      <mc:Fallback>
        <oleObject progId="Equation.DSMT4" shapeId="1077" r:id="rId24"/>
      </mc:Fallback>
    </mc:AlternateContent>
    <mc:AlternateContent xmlns:mc="http://schemas.openxmlformats.org/markup-compatibility/2006">
      <mc:Choice Requires="x14">
        <oleObject progId="Equation.DSMT4" shapeId="1076" r:id="rId26">
          <objectPr defaultSize="0" autoPict="0" r:id="rId27">
            <anchor moveWithCells="1" sizeWithCells="1">
              <from>
                <xdr:col>13</xdr:col>
                <xdr:colOff>314325</xdr:colOff>
                <xdr:row>38</xdr:row>
                <xdr:rowOff>9525</xdr:rowOff>
              </from>
              <to>
                <xdr:col>13</xdr:col>
                <xdr:colOff>457200</xdr:colOff>
                <xdr:row>38</xdr:row>
                <xdr:rowOff>180975</xdr:rowOff>
              </to>
            </anchor>
          </objectPr>
        </oleObject>
      </mc:Choice>
      <mc:Fallback>
        <oleObject progId="Equation.DSMT4" shapeId="1076" r:id="rId26"/>
      </mc:Fallback>
    </mc:AlternateContent>
    <mc:AlternateContent xmlns:mc="http://schemas.openxmlformats.org/markup-compatibility/2006">
      <mc:Choice Requires="x14">
        <oleObject progId="Equation.DSMT4" shapeId="1075" r:id="rId28">
          <objectPr defaultSize="0" autoPict="0" r:id="rId29">
            <anchor moveWithCells="1" sizeWithCells="1">
              <from>
                <xdr:col>13</xdr:col>
                <xdr:colOff>323850</xdr:colOff>
                <xdr:row>39</xdr:row>
                <xdr:rowOff>19050</xdr:rowOff>
              </from>
              <to>
                <xdr:col>13</xdr:col>
                <xdr:colOff>466725</xdr:colOff>
                <xdr:row>39</xdr:row>
                <xdr:rowOff>209550</xdr:rowOff>
              </to>
            </anchor>
          </objectPr>
        </oleObject>
      </mc:Choice>
      <mc:Fallback>
        <oleObject progId="Equation.DSMT4" shapeId="1075" r:id="rId28"/>
      </mc:Fallback>
    </mc:AlternateContent>
    <mc:AlternateContent xmlns:mc="http://schemas.openxmlformats.org/markup-compatibility/2006">
      <mc:Choice Requires="x14">
        <oleObject progId="Equation.DSMT4" shapeId="1074" r:id="rId30">
          <objectPr defaultSize="0" autoPict="0" r:id="rId31">
            <anchor moveWithCells="1" sizeWithCells="1">
              <from>
                <xdr:col>13</xdr:col>
                <xdr:colOff>38100</xdr:colOff>
                <xdr:row>39</xdr:row>
                <xdr:rowOff>266700</xdr:rowOff>
              </from>
              <to>
                <xdr:col>13</xdr:col>
                <xdr:colOff>219075</xdr:colOff>
                <xdr:row>41</xdr:row>
                <xdr:rowOff>9525</xdr:rowOff>
              </to>
            </anchor>
          </objectPr>
        </oleObject>
      </mc:Choice>
      <mc:Fallback>
        <oleObject progId="Equation.DSMT4" shapeId="1074" r:id="rId30"/>
      </mc:Fallback>
    </mc:AlternateContent>
    <mc:AlternateContent xmlns:mc="http://schemas.openxmlformats.org/markup-compatibility/2006">
      <mc:Choice Requires="x14">
        <oleObject progId="Equation.DSMT4" shapeId="1073" r:id="rId32">
          <objectPr defaultSize="0" autoPict="0" r:id="rId33">
            <anchor moveWithCells="1" sizeWithCells="1">
              <from>
                <xdr:col>13</xdr:col>
                <xdr:colOff>66675</xdr:colOff>
                <xdr:row>40</xdr:row>
                <xdr:rowOff>209550</xdr:rowOff>
              </from>
              <to>
                <xdr:col>13</xdr:col>
                <xdr:colOff>238125</xdr:colOff>
                <xdr:row>42</xdr:row>
                <xdr:rowOff>0</xdr:rowOff>
              </to>
            </anchor>
          </objectPr>
        </oleObject>
      </mc:Choice>
      <mc:Fallback>
        <oleObject progId="Equation.DSMT4" shapeId="1073" r:id="rId3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Faisal Al-Hashimy</dc:creator>
  <cp:lastModifiedBy>Faisal Al-Hashimy</cp:lastModifiedBy>
  <dcterms:created xsi:type="dcterms:W3CDTF">2015-11-16T22:44:25Z</dcterms:created>
  <dcterms:modified xsi:type="dcterms:W3CDTF">2015-11-17T19:56:48Z</dcterms:modified>
</cp:coreProperties>
</file>