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hidePivotFieldList="1" autoCompressPictures="0"/>
  <bookViews>
    <workbookView xWindow="0" yWindow="0" windowWidth="25600" windowHeight="14760"/>
  </bookViews>
  <sheets>
    <sheet name="Data Tables" sheetId="1" r:id="rId1"/>
    <sheet name="Goal Seek and RATE" sheetId="2" r:id="rId2"/>
    <sheet name="Scenario Summary" sheetId="4" r:id="rId3"/>
    <sheet name="Scenario PivotTable" sheetId="12" r:id="rId4"/>
  </sheets>
  <calcPr calcId="140001" concurrentCalc="0"/>
  <pivotCaches>
    <pivotCache cacheId="56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C14" i="1"/>
  <c r="H3" i="1"/>
  <c r="C11" i="1"/>
  <c r="C12" i="1"/>
  <c r="C13" i="1"/>
  <c r="G3" i="1"/>
  <c r="F3" i="1"/>
  <c r="B22" i="1"/>
  <c r="I10" i="2"/>
  <c r="I13" i="2"/>
  <c r="C11" i="2"/>
  <c r="C9" i="2"/>
  <c r="C10" i="2"/>
  <c r="C12" i="2"/>
  <c r="C9" i="1"/>
  <c r="I4" i="2"/>
  <c r="I14" i="2"/>
  <c r="F10" i="2"/>
  <c r="F14" i="2"/>
  <c r="I11" i="2"/>
  <c r="I9" i="2"/>
  <c r="F9" i="2"/>
  <c r="F11" i="2"/>
  <c r="F13" i="2"/>
  <c r="C14" i="2"/>
  <c r="C13" i="2"/>
  <c r="F12" i="2"/>
</calcChain>
</file>

<file path=xl/sharedStrings.xml><?xml version="1.0" encoding="utf-8"?>
<sst xmlns="http://schemas.openxmlformats.org/spreadsheetml/2006/main" count="99" uniqueCount="52">
  <si>
    <t>Input Area</t>
  </si>
  <si>
    <t>Down Payment</t>
  </si>
  <si>
    <t>APR</t>
  </si>
  <si>
    <t>No. Years for Loan</t>
  </si>
  <si>
    <t>Payments per Year</t>
  </si>
  <si>
    <t>Output Area</t>
  </si>
  <si>
    <t>Amount of Loan</t>
  </si>
  <si>
    <t>Periodic Rate</t>
  </si>
  <si>
    <t>No. Payment Periods</t>
  </si>
  <si>
    <t>Monthly Payment</t>
  </si>
  <si>
    <t>Total to Repay Loan</t>
  </si>
  <si>
    <t>Total Interest Paid</t>
  </si>
  <si>
    <t>One-Variable Data Table- APR</t>
  </si>
  <si>
    <t>Two-Variable Data Table- APR and Length of Loan</t>
  </si>
  <si>
    <t>=</t>
  </si>
  <si>
    <t>Modify this cell</t>
  </si>
  <si>
    <t>to</t>
  </si>
  <si>
    <t>Use Goal Seek on this cell</t>
  </si>
  <si>
    <t>Scenario One- How Many Years?</t>
  </si>
  <si>
    <t>and then</t>
  </si>
  <si>
    <t>Compute these cells</t>
  </si>
  <si>
    <t>Scenario Two- How Much APR?</t>
  </si>
  <si>
    <t>Use RATE on this cell</t>
  </si>
  <si>
    <t>Scenario Three- How Much APR?</t>
  </si>
  <si>
    <t>Cost of New Equipment</t>
  </si>
  <si>
    <t>Scenario Two- $30,000 in Interest</t>
  </si>
  <si>
    <t>Scenario One- $8,000 Payment</t>
  </si>
  <si>
    <t>Interest Rate Sensitivity Analysis Graphs</t>
  </si>
  <si>
    <t>Cost of Equipment</t>
  </si>
  <si>
    <t>Scenario Three- $9,500 Payment</t>
  </si>
  <si>
    <t>Expected Case</t>
  </si>
  <si>
    <t>Worst Case</t>
  </si>
  <si>
    <t>Best Case</t>
  </si>
  <si>
    <t>Created by julie agbor on 2014-11-15</t>
  </si>
  <si>
    <t>Scenario Summary</t>
  </si>
  <si>
    <t>Changing Cells:</t>
  </si>
  <si>
    <t>Current Values:</t>
  </si>
  <si>
    <t>Result Cells:</t>
  </si>
  <si>
    <t>Notes:  Current Values column represents values of changing cells at</t>
  </si>
  <si>
    <t>time Scenario Summary Report was created.  Changing cells for each</t>
  </si>
  <si>
    <t>scenario are highlighted in gray.</t>
  </si>
  <si>
    <t>No. Years of Payment</t>
  </si>
  <si>
    <t>Amount of loan</t>
  </si>
  <si>
    <t>No. of Payment Periods</t>
  </si>
  <si>
    <t>Monthly Payments</t>
  </si>
  <si>
    <t>Result Cells</t>
  </si>
  <si>
    <t>$C$2:$C$5 by</t>
  </si>
  <si>
    <t>(All)</t>
  </si>
  <si>
    <t>Situations</t>
  </si>
  <si>
    <t>Monthly Rate</t>
  </si>
  <si>
    <t>Total Payments</t>
  </si>
  <si>
    <t>Total 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</si>
</sst>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;[Red]\-&quot;$&quot;#,##0.00"/>
    <numFmt numFmtId="44" formatCode="_-&quot;$&quot;* #,##0.00_-;\-&quot;$&quot;* #,##0.00_-;_-&quot;$&quot;* &quot;-&quot;??_-;_-@_-"/>
    <numFmt numFmtId="164" formatCode="0.0%"/>
    <numFmt numFmtId="165" formatCode="_-&quot;$&quot;* #,##0_-;\-&quot;$&quot;* #,##0_-;_-&quot;$&quot;* &quot;-&quot;??_-;_-@_-"/>
    <numFmt numFmtId="166" formatCode="0.000%"/>
    <numFmt numFmtId="167" formatCode="&quot;Monthly Payment&quot;"/>
    <numFmt numFmtId="168" formatCode="&quot;Total to Repay Loan&quot;"/>
    <numFmt numFmtId="169" formatCode="&quot;Total Interest Paid&quot;"/>
    <numFmt numFmtId="170" formatCode="&quot;$&quot;#,##0;[Red]&quot;$&quot;#,##0"/>
    <numFmt numFmtId="171" formatCode="&quot;Interest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800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165" fontId="0" fillId="0" borderId="0" xfId="1" applyNumberFormat="1" applyFont="1"/>
    <xf numFmtId="165" fontId="0" fillId="0" borderId="0" xfId="0" applyNumberFormat="1"/>
    <xf numFmtId="166" fontId="0" fillId="0" borderId="0" xfId="2" applyNumberFormat="1" applyFont="1"/>
    <xf numFmtId="8" fontId="0" fillId="0" borderId="0" xfId="0" applyNumberFormat="1"/>
    <xf numFmtId="44" fontId="0" fillId="0" borderId="0" xfId="0" applyNumberFormat="1"/>
    <xf numFmtId="0" fontId="0" fillId="0" borderId="0" xfId="0" applyBorder="1"/>
    <xf numFmtId="0" fontId="0" fillId="3" borderId="1" xfId="0" applyFill="1" applyBorder="1"/>
    <xf numFmtId="0" fontId="0" fillId="0" borderId="0" xfId="0" quotePrefix="1"/>
    <xf numFmtId="0" fontId="0" fillId="4" borderId="1" xfId="0" applyFill="1" applyBorder="1"/>
    <xf numFmtId="166" fontId="3" fillId="5" borderId="1" xfId="2" applyNumberFormat="1" applyFont="1" applyFill="1" applyBorder="1" applyAlignment="1">
      <alignment horizontal="center"/>
    </xf>
    <xf numFmtId="0" fontId="0" fillId="6" borderId="1" xfId="0" applyFill="1" applyBorder="1"/>
    <xf numFmtId="164" fontId="3" fillId="6" borderId="1" xfId="2" applyNumberFormat="1" applyFont="1" applyFill="1" applyBorder="1" applyAlignment="1">
      <alignment horizontal="center"/>
    </xf>
    <xf numFmtId="44" fontId="3" fillId="6" borderId="1" xfId="0" applyNumberFormat="1" applyFont="1" applyFill="1" applyBorder="1" applyAlignment="1">
      <alignment horizontal="center"/>
    </xf>
    <xf numFmtId="44" fontId="3" fillId="6" borderId="1" xfId="1" applyFont="1" applyFill="1" applyBorder="1" applyAlignment="1">
      <alignment horizontal="center"/>
    </xf>
    <xf numFmtId="0" fontId="5" fillId="7" borderId="0" xfId="0" applyFont="1" applyFill="1"/>
    <xf numFmtId="0" fontId="0" fillId="7" borderId="0" xfId="0" applyFill="1"/>
    <xf numFmtId="10" fontId="0" fillId="0" borderId="0" xfId="2" applyNumberFormat="1" applyFont="1"/>
    <xf numFmtId="10" fontId="3" fillId="3" borderId="1" xfId="2" applyNumberFormat="1" applyFont="1" applyFill="1" applyBorder="1"/>
    <xf numFmtId="44" fontId="3" fillId="2" borderId="1" xfId="1" applyFont="1" applyFill="1" applyBorder="1"/>
    <xf numFmtId="0" fontId="0" fillId="2" borderId="1" xfId="0" applyFill="1" applyBorder="1"/>
    <xf numFmtId="167" fontId="0" fillId="8" borderId="0" xfId="0" applyNumberFormat="1" applyFill="1"/>
    <xf numFmtId="168" fontId="0" fillId="8" borderId="0" xfId="0" applyNumberFormat="1" applyFill="1"/>
    <xf numFmtId="169" fontId="0" fillId="8" borderId="0" xfId="0" applyNumberFormat="1" applyFill="1"/>
    <xf numFmtId="10" fontId="0" fillId="8" borderId="0" xfId="0" applyNumberFormat="1" applyFill="1"/>
    <xf numFmtId="2" fontId="0" fillId="3" borderId="1" xfId="0" applyNumberFormat="1" applyFill="1" applyBorder="1"/>
    <xf numFmtId="2" fontId="0" fillId="0" borderId="0" xfId="0" applyNumberFormat="1"/>
    <xf numFmtId="170" fontId="0" fillId="0" borderId="0" xfId="0" applyNumberFormat="1"/>
    <xf numFmtId="44" fontId="0" fillId="0" borderId="0" xfId="1" applyNumberFormat="1" applyFont="1"/>
    <xf numFmtId="44" fontId="3" fillId="2" borderId="1" xfId="0" applyNumberFormat="1" applyFont="1" applyFill="1" applyBorder="1"/>
    <xf numFmtId="10" fontId="0" fillId="0" borderId="0" xfId="0" applyNumberFormat="1"/>
    <xf numFmtId="166" fontId="0" fillId="0" borderId="0" xfId="0" applyNumberFormat="1"/>
    <xf numFmtId="165" fontId="0" fillId="9" borderId="0" xfId="0" applyNumberFormat="1" applyFill="1"/>
    <xf numFmtId="10" fontId="0" fillId="9" borderId="0" xfId="0" applyNumberFormat="1" applyFill="1"/>
    <xf numFmtId="2" fontId="0" fillId="9" borderId="0" xfId="0" applyNumberFormat="1" applyFill="1"/>
    <xf numFmtId="0" fontId="8" fillId="0" borderId="0" xfId="0" applyFont="1" applyAlignment="1">
      <alignment vertical="top" wrapText="1"/>
    </xf>
    <xf numFmtId="0" fontId="0" fillId="10" borderId="0" xfId="0" applyFont="1" applyFill="1"/>
    <xf numFmtId="0" fontId="0" fillId="10" borderId="0" xfId="0" applyFill="1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0" fillId="8" borderId="0" xfId="0" applyNumberFormat="1" applyFill="1"/>
    <xf numFmtId="171" fontId="0" fillId="0" borderId="0" xfId="0" applyNumberFormat="1"/>
    <xf numFmtId="0" fontId="2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</cellXfs>
  <cellStyles count="7">
    <cellStyle name="Currency" xfId="1" builtinId="4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Percent" xfId="2" builtinId="5"/>
  </cellStyles>
  <dxfs count="4">
    <dxf>
      <numFmt numFmtId="165" formatCode="_-&quot;$&quot;* #,##0_-;\-&quot;$&quot;* #,##0_-;_-&quot;$&quot;* &quot;-&quot;??_-;_-@_-"/>
    </dxf>
    <dxf>
      <numFmt numFmtId="166" formatCode="0.000%"/>
    </dxf>
    <dxf>
      <fill>
        <patternFill patternType="solid">
          <fgColor indexed="64"/>
          <bgColor rgb="FF800000"/>
        </patternFill>
      </fill>
    </dxf>
    <dxf>
      <fill>
        <patternFill patternType="solid">
          <fgColor indexed="64"/>
          <bgColor rgb="FF800000"/>
        </patternFill>
      </fill>
    </dxf>
  </dxfs>
  <tableStyles count="0" defaultTableStyle="TableStyleMedium2" defaultPivotStyle="PivotStyleLight16"/>
  <colors>
    <mruColors>
      <color rgb="FFFFCC25"/>
      <color rgb="FFFFD84A"/>
      <color rgb="FFFFDF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>
                <a:latin typeface="Britannic Bold"/>
                <a:cs typeface="Britannic Bold"/>
              </a:defRPr>
            </a:pPr>
            <a:r>
              <a:rPr lang="en-US">
                <a:latin typeface="+mn-lt"/>
                <a:cs typeface="Britannic Bold"/>
              </a:rPr>
              <a:t>New</a:t>
            </a:r>
            <a:r>
              <a:rPr lang="en-US" baseline="0">
                <a:latin typeface="+mn-lt"/>
                <a:cs typeface="Britannic Bold"/>
              </a:rPr>
              <a:t> Equipment Cost Changes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Monthly Payments</c:v>
          </c:tx>
          <c:marker>
            <c:symbol val="none"/>
          </c:marker>
          <c:val>
            <c:numRef>
              <c:f>'Data Tables'!$F$4:$F$18</c:f>
              <c:numCache>
                <c:formatCode>_-"$"* #,##0_-;\-"$"* #,##0_-;_-"$"* "-"??_-;_-@_-</c:formatCode>
                <c:ptCount val="15"/>
                <c:pt idx="0">
                  <c:v>9510.230442096435</c:v>
                </c:pt>
                <c:pt idx="1">
                  <c:v>9604.225791673125</c:v>
                </c:pt>
                <c:pt idx="2">
                  <c:v>9698.791009641561</c:v>
                </c:pt>
                <c:pt idx="3">
                  <c:v>9793.925244571473</c:v>
                </c:pt>
                <c:pt idx="4">
                  <c:v>9889.627601788023</c:v>
                </c:pt>
                <c:pt idx="5">
                  <c:v>9985.897143659591</c:v>
                </c:pt>
                <c:pt idx="6">
                  <c:v>10082.73288989666</c:v>
                </c:pt>
                <c:pt idx="7">
                  <c:v>10180.13381786159</c:v>
                </c:pt>
                <c:pt idx="8">
                  <c:v>10278.09886288908</c:v>
                </c:pt>
                <c:pt idx="9">
                  <c:v>10376.62691861722</c:v>
                </c:pt>
                <c:pt idx="10">
                  <c:v>10475.71683732885</c:v>
                </c:pt>
                <c:pt idx="11">
                  <c:v>10575.36743030307</c:v>
                </c:pt>
                <c:pt idx="12">
                  <c:v>10675.57746817674</c:v>
                </c:pt>
                <c:pt idx="13">
                  <c:v>10776.34568131566</c:v>
                </c:pt>
                <c:pt idx="14">
                  <c:v>10877.6707601954</c:v>
                </c:pt>
              </c:numCache>
            </c:numRef>
          </c:val>
          <c:smooth val="0"/>
        </c:ser>
        <c:ser>
          <c:idx val="1"/>
          <c:order val="1"/>
          <c:tx>
            <c:v>Total to Repay loan</c:v>
          </c:tx>
          <c:spPr>
            <a:ln>
              <a:solidFill>
                <a:srgbClr val="FFCC25"/>
              </a:solidFill>
            </a:ln>
          </c:spPr>
          <c:marker>
            <c:symbol val="none"/>
          </c:marker>
          <c:val>
            <c:numRef>
              <c:f>'Data Tables'!$G$4:$G$18</c:f>
              <c:numCache>
                <c:formatCode>_-"$"* #,##0_-;\-"$"* #,##0_-;_-"$"* "-"??_-;_-@_-</c:formatCode>
                <c:ptCount val="15"/>
                <c:pt idx="0">
                  <c:v>456491.0612206289</c:v>
                </c:pt>
                <c:pt idx="1">
                  <c:v>461002.83800031</c:v>
                </c:pt>
                <c:pt idx="2" formatCode="_-&quot;$&quot;* #,##0.00_-;\-&quot;$&quot;* #,##0.00_-;_-&quot;$&quot;* &quot;-&quot;??_-;_-@_-">
                  <c:v>465541.968462795</c:v>
                </c:pt>
                <c:pt idx="3" formatCode="_-&quot;$&quot;* #,##0.00_-;\-&quot;$&quot;* #,##0.00_-;_-&quot;$&quot;* &quot;-&quot;??_-;_-@_-">
                  <c:v>470108.4117394307</c:v>
                </c:pt>
                <c:pt idx="4" formatCode="_-&quot;$&quot;* #,##0.00_-;\-&quot;$&quot;* #,##0.00_-;_-&quot;$&quot;* &quot;-&quot;??_-;_-@_-">
                  <c:v>474702.1248858251</c:v>
                </c:pt>
                <c:pt idx="5" formatCode="_-&quot;$&quot;* #,##0.00_-;\-&quot;$&quot;* #,##0.00_-;_-&quot;$&quot;* &quot;-&quot;??_-;_-@_-">
                  <c:v>479323.0628956604</c:v>
                </c:pt>
                <c:pt idx="6" formatCode="_-&quot;$&quot;* #,##0.00_-;\-&quot;$&quot;* #,##0.00_-;_-&quot;$&quot;* &quot;-&quot;??_-;_-@_-">
                  <c:v>483971.1787150398</c:v>
                </c:pt>
                <c:pt idx="7" formatCode="_-&quot;$&quot;* #,##0.00_-;\-&quot;$&quot;* #,##0.00_-;_-&quot;$&quot;* &quot;-&quot;??_-;_-@_-">
                  <c:v>488646.4232573561</c:v>
                </c:pt>
                <c:pt idx="8" formatCode="_-&quot;$&quot;* #,##0.00_-;\-&quot;$&quot;* #,##0.00_-;_-&quot;$&quot;* &quot;-&quot;??_-;_-@_-">
                  <c:v>493348.7454186758</c:v>
                </c:pt>
                <c:pt idx="9" formatCode="_-&quot;$&quot;* #,##0.00_-;\-&quot;$&quot;* #,##0.00_-;_-&quot;$&quot;* &quot;-&quot;??_-;_-@_-">
                  <c:v>498078.0920936265</c:v>
                </c:pt>
                <c:pt idx="10" formatCode="_-&quot;$&quot;* #,##0.00_-;\-&quot;$&quot;* #,##0.00_-;_-&quot;$&quot;* &quot;-&quot;??_-;_-@_-">
                  <c:v>502834.4081917849</c:v>
                </c:pt>
                <c:pt idx="11" formatCode="_-&quot;$&quot;* #,##0.00_-;\-&quot;$&quot;* #,##0.00_-;_-&quot;$&quot;* &quot;-&quot;??_-;_-@_-">
                  <c:v>507617.6366545475</c:v>
                </c:pt>
                <c:pt idx="12" formatCode="_-&quot;$&quot;* #,##0.00_-;\-&quot;$&quot;* #,##0.00_-;_-&quot;$&quot;* &quot;-&quot;??_-;_-@_-">
                  <c:v>512427.7184724833</c:v>
                </c:pt>
                <c:pt idx="13" formatCode="_-&quot;$&quot;* #,##0.00_-;\-&quot;$&quot;* #,##0.00_-;_-&quot;$&quot;* &quot;-&quot;??_-;_-@_-">
                  <c:v>517264.5927031516</c:v>
                </c:pt>
                <c:pt idx="14" formatCode="_-&quot;$&quot;* #,##0.00_-;\-&quot;$&quot;* #,##0.00_-;_-&quot;$&quot;* &quot;-&quot;??_-;_-@_-">
                  <c:v>522128.1964893793</c:v>
                </c:pt>
              </c:numCache>
            </c:numRef>
          </c:val>
          <c:smooth val="0"/>
        </c:ser>
        <c:ser>
          <c:idx val="2"/>
          <c:order val="2"/>
          <c:tx>
            <c:v>Total Interest Paid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'Data Tables'!$H$4:$H$18</c:f>
              <c:numCache>
                <c:formatCode>_-"$"* #,##0_-;\-"$"* #,##0_-;_-"$"* "-"??_-;_-@_-</c:formatCode>
                <c:ptCount val="15"/>
                <c:pt idx="0">
                  <c:v>41491.06122062897</c:v>
                </c:pt>
                <c:pt idx="1">
                  <c:v>46002.83800030994</c:v>
                </c:pt>
                <c:pt idx="2">
                  <c:v>50541.9684627949</c:v>
                </c:pt>
                <c:pt idx="3">
                  <c:v>55108.4117394308</c:v>
                </c:pt>
                <c:pt idx="4">
                  <c:v>59702.12488582515</c:v>
                </c:pt>
                <c:pt idx="5">
                  <c:v>64323.06289566041</c:v>
                </c:pt>
                <c:pt idx="6">
                  <c:v>68971.1787150398</c:v>
                </c:pt>
                <c:pt idx="7">
                  <c:v>73646.42325735616</c:v>
                </c:pt>
                <c:pt idx="8">
                  <c:v>78348.74541867576</c:v>
                </c:pt>
                <c:pt idx="9">
                  <c:v>83078.0920936265</c:v>
                </c:pt>
                <c:pt idx="10">
                  <c:v>87834.40819178486</c:v>
                </c:pt>
                <c:pt idx="11">
                  <c:v>92617.63665454753</c:v>
                </c:pt>
                <c:pt idx="12">
                  <c:v>97427.71847248327</c:v>
                </c:pt>
                <c:pt idx="13">
                  <c:v>102264.5927031517</c:v>
                </c:pt>
                <c:pt idx="14">
                  <c:v>107128.1964893795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1127176"/>
        <c:axId val="-2095054168"/>
      </c:lineChart>
      <c:catAx>
        <c:axId val="-2111127176"/>
        <c:scaling>
          <c:orientation val="minMax"/>
        </c:scaling>
        <c:delete val="0"/>
        <c:axPos val="b"/>
        <c:numFmt formatCode="0%" sourceLinked="0"/>
        <c:majorTickMark val="out"/>
        <c:minorTickMark val="none"/>
        <c:tickLblPos val="nextTo"/>
        <c:crossAx val="-2095054168"/>
        <c:crosses val="autoZero"/>
        <c:auto val="1"/>
        <c:lblAlgn val="ctr"/>
        <c:lblOffset val="100"/>
        <c:noMultiLvlLbl val="0"/>
      </c:catAx>
      <c:valAx>
        <c:axId val="-2095054168"/>
        <c:scaling>
          <c:orientation val="minMax"/>
        </c:scaling>
        <c:delete val="0"/>
        <c:axPos val="l"/>
        <c:numFmt formatCode="_-&quot;$&quot;* #,##0_-;\-&quot;$&quot;* #,##0_-;_-&quot;$&quot;* &quot;-&quot;??_-;_-@_-" sourceLinked="1"/>
        <c:majorTickMark val="out"/>
        <c:minorTickMark val="none"/>
        <c:tickLblPos val="nextTo"/>
        <c:crossAx val="-2111127176"/>
        <c:crosses val="autoZero"/>
        <c:crossBetween val="between"/>
      </c:valAx>
    </c:plotArea>
    <c:legend>
      <c:legendPos val="r"/>
      <c:layout/>
      <c:overlay val="0"/>
    </c:legend>
    <c:plotVisOnly val="0"/>
    <c:dispBlanksAs val="gap"/>
    <c:showDLblsOverMax val="0"/>
  </c:chart>
  <c:spPr>
    <a:ln>
      <a:solidFill>
        <a:schemeClr val="tx2">
          <a:lumMod val="60000"/>
          <a:lumOff val="40000"/>
        </a:schemeClr>
      </a:solidFill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APR</a:t>
            </a:r>
            <a:r>
              <a:rPr lang="en-US" baseline="0"/>
              <a:t> and Length of Loan</a:t>
            </a: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48 Months</c:v>
          </c:tx>
          <c:marker>
            <c:symbol val="none"/>
          </c:marker>
          <c:val>
            <c:numRef>
              <c:f>'Data Tables'!$C$23:$C$37</c:f>
              <c:numCache>
                <c:formatCode>_-"$"* #,##0_-;\-"$"* #,##0_-;_-"$"* "-"??_-;_-@_-</c:formatCode>
                <c:ptCount val="15"/>
                <c:pt idx="0">
                  <c:v>41491.06122062897</c:v>
                </c:pt>
                <c:pt idx="1">
                  <c:v>46002.83800030994</c:v>
                </c:pt>
                <c:pt idx="2">
                  <c:v>50541.9684627949</c:v>
                </c:pt>
                <c:pt idx="3">
                  <c:v>55108.4117394308</c:v>
                </c:pt>
                <c:pt idx="4">
                  <c:v>59702.12488582515</c:v>
                </c:pt>
                <c:pt idx="5">
                  <c:v>64323.06289566041</c:v>
                </c:pt>
                <c:pt idx="6">
                  <c:v>68971.1787150398</c:v>
                </c:pt>
                <c:pt idx="7">
                  <c:v>73646.42325735616</c:v>
                </c:pt>
                <c:pt idx="8">
                  <c:v>78348.74541867576</c:v>
                </c:pt>
                <c:pt idx="9">
                  <c:v>83078.0920936265</c:v>
                </c:pt>
                <c:pt idx="10">
                  <c:v>87834.40819178486</c:v>
                </c:pt>
                <c:pt idx="11">
                  <c:v>92617.63665454753</c:v>
                </c:pt>
                <c:pt idx="12">
                  <c:v>97427.71847248327</c:v>
                </c:pt>
                <c:pt idx="13">
                  <c:v>102264.5927031517</c:v>
                </c:pt>
                <c:pt idx="14">
                  <c:v>107128.1964893795</c:v>
                </c:pt>
              </c:numCache>
            </c:numRef>
          </c:val>
          <c:smooth val="0"/>
        </c:ser>
        <c:ser>
          <c:idx val="1"/>
          <c:order val="1"/>
          <c:tx>
            <c:v>60 Months</c:v>
          </c:tx>
          <c:marker>
            <c:symbol val="none"/>
          </c:marker>
          <c:val>
            <c:numRef>
              <c:f>'Data Tables'!$D$23:$D$37</c:f>
              <c:numCache>
                <c:formatCode>_-"$"* #,##0_-;\-"$"* #,##0_-;_-"$"* "-"??_-;_-@_-</c:formatCode>
                <c:ptCount val="15"/>
                <c:pt idx="0">
                  <c:v>52047.10827981075</c:v>
                </c:pt>
                <c:pt idx="1">
                  <c:v>57750.99770132557</c:v>
                </c:pt>
                <c:pt idx="2">
                  <c:v>63497.52844831056</c:v>
                </c:pt>
                <c:pt idx="3">
                  <c:v>69286.61593500234</c:v>
                </c:pt>
                <c:pt idx="4">
                  <c:v>75118.17054643033</c:v>
                </c:pt>
                <c:pt idx="5">
                  <c:v>80992.09768180008</c:v>
                </c:pt>
                <c:pt idx="6">
                  <c:v>86908.2977998759</c:v>
                </c:pt>
                <c:pt idx="7">
                  <c:v>92866.6664663201</c:v>
                </c:pt>
                <c:pt idx="8">
                  <c:v>98867.09440295241</c:v>
                </c:pt>
                <c:pt idx="9">
                  <c:v>104909.4675388806</c:v>
                </c:pt>
                <c:pt idx="10">
                  <c:v>110993.667063461</c:v>
                </c:pt>
                <c:pt idx="11">
                  <c:v>117119.5694810421</c:v>
                </c:pt>
                <c:pt idx="12">
                  <c:v>123287.0466674457</c:v>
                </c:pt>
                <c:pt idx="13">
                  <c:v>129495.9659281351</c:v>
                </c:pt>
                <c:pt idx="14">
                  <c:v>135746.1900580246</c:v>
                </c:pt>
              </c:numCache>
            </c:numRef>
          </c:val>
          <c:smooth val="0"/>
        </c:ser>
        <c:ser>
          <c:idx val="2"/>
          <c:order val="2"/>
          <c:tx>
            <c:v>72 Months</c:v>
          </c:tx>
          <c:marker>
            <c:symbol val="none"/>
          </c:marker>
          <c:val>
            <c:numRef>
              <c:f>'Data Tables'!$E$23:$E$37</c:f>
              <c:numCache>
                <c:formatCode>_-"$"* #,##0_-;\-"$"* #,##0_-;_-"$"* "-"??_-;_-@_-</c:formatCode>
                <c:ptCount val="15"/>
                <c:pt idx="0">
                  <c:v>62758.02672341588</c:v>
                </c:pt>
                <c:pt idx="1">
                  <c:v>69688.07398126431</c:v>
                </c:pt>
                <c:pt idx="2">
                  <c:v>76679.34490081156</c:v>
                </c:pt>
                <c:pt idx="3">
                  <c:v>83731.6814636153</c:v>
                </c:pt>
                <c:pt idx="4">
                  <c:v>90844.915342535</c:v>
                </c:pt>
                <c:pt idx="5">
                  <c:v>98018.86801571213</c:v>
                </c:pt>
                <c:pt idx="6">
                  <c:v>105253.3508863647</c:v>
                </c:pt>
                <c:pt idx="7">
                  <c:v>112548.165408248</c:v>
                </c:pt>
                <c:pt idx="8">
                  <c:v>119903.1032166245</c:v>
                </c:pt>
                <c:pt idx="9">
                  <c:v>127317.9462645788</c:v>
                </c:pt>
                <c:pt idx="10">
                  <c:v>134792.4669645131</c:v>
                </c:pt>
                <c:pt idx="11">
                  <c:v>142326.4283346513</c:v>
                </c:pt>
                <c:pt idx="12">
                  <c:v>149919.5841503735</c:v>
                </c:pt>
                <c:pt idx="13">
                  <c:v>157571.6791002007</c:v>
                </c:pt>
                <c:pt idx="14">
                  <c:v>165282.4489462448</c:v>
                </c:pt>
              </c:numCache>
            </c:numRef>
          </c:val>
          <c:smooth val="0"/>
        </c:ser>
        <c:ser>
          <c:idx val="3"/>
          <c:order val="3"/>
          <c:tx>
            <c:v>84 Months</c:v>
          </c:tx>
          <c:marker>
            <c:symbol val="none"/>
          </c:marker>
          <c:val>
            <c:numRef>
              <c:f>'Data Tables'!$F$23:$F$37</c:f>
              <c:numCache>
                <c:formatCode>_-"$"* #,##0_-;\-"$"* #,##0_-;_-"$"* "-"??_-;_-@_-</c:formatCode>
                <c:ptCount val="15"/>
                <c:pt idx="0">
                  <c:v>73623.4347031801</c:v>
                </c:pt>
                <c:pt idx="1">
                  <c:v>81813.49839536002</c:v>
                </c:pt>
                <c:pt idx="2">
                  <c:v>90086.60202983213</c:v>
                </c:pt>
                <c:pt idx="3">
                  <c:v>98442.47277800669</c:v>
                </c:pt>
                <c:pt idx="4">
                  <c:v>106880.8189927986</c:v>
                </c:pt>
                <c:pt idx="5">
                  <c:v>115401.330471271</c:v>
                </c:pt>
                <c:pt idx="6">
                  <c:v>124003.6787314329</c:v>
                </c:pt>
                <c:pt idx="7">
                  <c:v>132687.5173027263</c:v>
                </c:pt>
                <c:pt idx="8">
                  <c:v>141452.4820297232</c:v>
                </c:pt>
                <c:pt idx="9">
                  <c:v>150298.191388524</c:v>
                </c:pt>
                <c:pt idx="10">
                  <c:v>159224.2468153464</c:v>
                </c:pt>
                <c:pt idx="11">
                  <c:v>168230.233046771</c:v>
                </c:pt>
                <c:pt idx="12">
                  <c:v>177315.7184710992</c:v>
                </c:pt>
                <c:pt idx="13">
                  <c:v>186480.255490265</c:v>
                </c:pt>
                <c:pt idx="14">
                  <c:v>195723.3808917359</c:v>
                </c:pt>
              </c:numCache>
            </c:numRef>
          </c:val>
          <c:smooth val="0"/>
        </c:ser>
        <c:ser>
          <c:idx val="4"/>
          <c:order val="4"/>
          <c:tx>
            <c:v>96 Months</c:v>
          </c:tx>
          <c:marker>
            <c:symbol val="none"/>
          </c:marker>
          <c:val>
            <c:numRef>
              <c:f>'Data Tables'!$G$23:$G$37</c:f>
              <c:numCache>
                <c:formatCode>_-"$"* #,##0_-;\-"$"* #,##0_-;_-"$"* "-"??_-;_-@_-</c:formatCode>
                <c:ptCount val="15"/>
                <c:pt idx="0">
                  <c:v>84642.88238764246</c:v>
                </c:pt>
                <c:pt idx="1">
                  <c:v>94126.6017677101</c:v>
                </c:pt>
                <c:pt idx="2">
                  <c:v>103718.3402282353</c:v>
                </c:pt>
                <c:pt idx="3">
                  <c:v>113417.6552729832</c:v>
                </c:pt>
                <c:pt idx="4">
                  <c:v>123224.072864189</c:v>
                </c:pt>
                <c:pt idx="5">
                  <c:v>133137.0879694835</c:v>
                </c:pt>
                <c:pt idx="6">
                  <c:v>143156.1651390071</c:v>
                </c:pt>
                <c:pt idx="7">
                  <c:v>153280.7391114667</c:v>
                </c:pt>
                <c:pt idx="8">
                  <c:v>163510.2154478426</c:v>
                </c:pt>
                <c:pt idx="9">
                  <c:v>173843.9711913999</c:v>
                </c:pt>
                <c:pt idx="10">
                  <c:v>184281.3555526342</c:v>
                </c:pt>
                <c:pt idx="11">
                  <c:v>194821.6906177272</c:v>
                </c:pt>
                <c:pt idx="12">
                  <c:v>205464.272079074</c:v>
                </c:pt>
                <c:pt idx="13">
                  <c:v>216208.3699864047</c:v>
                </c:pt>
                <c:pt idx="14">
                  <c:v>227053.2295170109</c:v>
                </c:pt>
              </c:numCache>
            </c:numRef>
          </c:val>
          <c:smooth val="0"/>
        </c:ser>
        <c:ser>
          <c:idx val="5"/>
          <c:order val="5"/>
          <c:tx>
            <c:v>108 Months</c:v>
          </c:tx>
          <c:marker>
            <c:symbol val="none"/>
          </c:marker>
          <c:val>
            <c:numRef>
              <c:f>'Data Tables'!$H$23:$H$37</c:f>
              <c:numCache>
                <c:formatCode>_-"$"* #,##0_-;\-"$"* #,##0_-;_-"$"* "-"??_-;_-@_-</c:formatCode>
                <c:ptCount val="15"/>
                <c:pt idx="0">
                  <c:v>95815.85267611162</c:v>
                </c:pt>
                <c:pt idx="1">
                  <c:v>106626.6154849696</c:v>
                </c:pt>
                <c:pt idx="2">
                  <c:v>117573.4582905363</c:v>
                </c:pt>
                <c:pt idx="3">
                  <c:v>128655.6989180686</c:v>
                </c:pt>
                <c:pt idx="4">
                  <c:v>139872.6056930138</c:v>
                </c:pt>
                <c:pt idx="5">
                  <c:v>151223.3984915713</c:v>
                </c:pt>
                <c:pt idx="6">
                  <c:v>162707.2498493424</c:v>
                </c:pt>
                <c:pt idx="7">
                  <c:v>174323.28612509</c:v>
                </c:pt>
                <c:pt idx="8">
                  <c:v>186070.5887165156</c:v>
                </c:pt>
                <c:pt idx="9">
                  <c:v>197948.1953248652</c:v>
                </c:pt>
                <c:pt idx="10">
                  <c:v>209955.1012650913</c:v>
                </c:pt>
                <c:pt idx="11">
                  <c:v>222090.260818226</c:v>
                </c:pt>
                <c:pt idx="12">
                  <c:v>234352.5886225601</c:v>
                </c:pt>
                <c:pt idx="13">
                  <c:v>246740.961100186</c:v>
                </c:pt>
                <c:pt idx="14">
                  <c:v>259254.2179154186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-2124094248"/>
        <c:axId val="-2113336424"/>
      </c:lineChart>
      <c:catAx>
        <c:axId val="-2124094248"/>
        <c:scaling>
          <c:orientation val="minMax"/>
        </c:scaling>
        <c:delete val="0"/>
        <c:axPos val="b"/>
        <c:numFmt formatCode="0%" sourceLinked="0"/>
        <c:majorTickMark val="out"/>
        <c:minorTickMark val="none"/>
        <c:tickLblPos val="nextTo"/>
        <c:crossAx val="-2113336424"/>
        <c:crosses val="autoZero"/>
        <c:auto val="1"/>
        <c:lblAlgn val="ctr"/>
        <c:lblOffset val="100"/>
        <c:noMultiLvlLbl val="0"/>
      </c:catAx>
      <c:valAx>
        <c:axId val="-2113336424"/>
        <c:scaling>
          <c:orientation val="minMax"/>
        </c:scaling>
        <c:delete val="0"/>
        <c:axPos val="l"/>
        <c:majorGridlines/>
        <c:numFmt formatCode="_-&quot;$&quot;* #,##0_-;\-&quot;$&quot;* #,##0_-;_-&quot;$&quot;* &quot;-&quot;??_-;_-@_-" sourceLinked="1"/>
        <c:majorTickMark val="out"/>
        <c:minorTickMark val="none"/>
        <c:tickLblPos val="nextTo"/>
        <c:crossAx val="-21240942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1</xdr:row>
      <xdr:rowOff>38100</xdr:rowOff>
    </xdr:from>
    <xdr:to>
      <xdr:col>15</xdr:col>
      <xdr:colOff>660400</xdr:colOff>
      <xdr:row>17</xdr:row>
      <xdr:rowOff>165100</xdr:rowOff>
    </xdr:to>
    <xdr:graphicFrame macro="">
      <xdr:nvGraphicFramePr>
        <xdr:cNvPr id="2" name="Chart 1" title="New Equipment Cost Chang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21</xdr:row>
      <xdr:rowOff>12700</xdr:rowOff>
    </xdr:from>
    <xdr:to>
      <xdr:col>16</xdr:col>
      <xdr:colOff>12700</xdr:colOff>
      <xdr:row>37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ulie agbor" refreshedDate="41958.56727777778" createdVersion="4" refreshedVersion="4" minRefreshableVersion="3" recordCount="3">
  <cacheSource type="scenario"/>
  <cacheFields count="6">
    <cacheField name="$C$2:$C$5" numFmtId="0">
      <sharedItems containsNonDate="0" count="3">
        <s v="Best Case"/>
        <s v="Expected Case"/>
        <s v="Worst Case"/>
      </sharedItems>
    </cacheField>
    <cacheField name="$C$2:$C$5 by" numFmtId="0">
      <sharedItems containsNonDate="0" count="1">
        <s v="julie agbor"/>
      </sharedItems>
    </cacheField>
    <cacheField name="res $C$10" numFmtId="0">
      <sharedItems containsSemiMixedTypes="0" containsNonDate="0" containsString="0" containsNumber="1" minValue="3.5416666666666669E-3" maxValue="5.4166666666666669E-3" count="3">
        <n v="3.5416666666666669E-3"/>
        <n v="4.0000000000000001E-3"/>
        <n v="5.4166666666666669E-3"/>
      </sharedItems>
    </cacheField>
    <cacheField name="res $C$12" numFmtId="0">
      <sharedItems containsSemiMixedTypes="0" containsNonDate="0" containsString="0" containsNumber="1" minValue="9049.34355116195" maxValue="11409.600329979958" count="3">
        <n v="11409.600329979958"/>
        <n v="9703.1147541313258"/>
        <n v="9049.34355116195"/>
      </sharedItems>
    </cacheField>
    <cacheField name="res $C$13" numFmtId="0">
      <sharedItems containsSemiMixedTypes="0" containsNonDate="0" containsString="0" containsNumber="1" minValue="409296.02180206287" maxValue="540035.4212048573" count="3">
        <n v="409296.02180206287"/>
        <n v="463893.93246842991"/>
        <n v="540035.4212048573"/>
      </sharedItems>
    </cacheField>
    <cacheField name="res $C$14" numFmtId="0">
      <sharedItems containsSemiMixedTypes="0" containsNonDate="0" containsString="0" containsNumber="1" minValue="24296.021802062867" maxValue="77535.421204857354" count="3">
        <n v="24296.021802062867"/>
        <n v="40893.932468429906"/>
        <n v="77535.42120485735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" cacheId="56" applyNumberFormats="0" applyBorderFormats="0" applyFontFormats="0" applyPatternFormats="0" applyAlignmentFormats="0" applyWidthHeightFormats="1" dataCaption="Result Cells" updatedVersion="4" minRefreshableVersion="3" useAutoFormatting="1" rowGrandTotals="0" colGrandTotals="0" itemPrintTitles="1" createdVersion="4" indent="0" outline="1" outlineData="1" gridDropZones="1" multipleFieldFilters="0" rowHeaderCaption="Situations">
  <location ref="A3:E7" firstHeaderRow="1" firstDataRow="2" firstDataCol="1" rowPageCount="1" colPageCount="1"/>
  <pivotFields count="6">
    <pivotField axis="axisRow" showAll="0" sortType="descending" defaultSubtotal="0">
      <items count="3">
        <item x="2"/>
        <item x="1"/>
        <item x="0"/>
      </items>
    </pivotField>
    <pivotField axis="axisPage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3">
    <i>
      <x/>
    </i>
    <i>
      <x v="1"/>
    </i>
    <i>
      <x v="2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Monthly Rate" fld="2" baseField="0" baseItem="0" numFmtId="166"/>
    <dataField name="Monthly Payment" fld="3" baseField="0" baseItem="0" numFmtId="165"/>
    <dataField name="Total Payments" fld="4" baseField="0" baseItem="0" numFmtId="165"/>
    <dataField name="Total Interest" fld="5" baseField="0" baseItem="0" numFmtId="165"/>
  </dataFields>
  <formats count="4">
    <format dxfId="3">
      <pivotArea field="0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0">
      <pivotArea outline="0" collapsedLevelsAreSubtotals="1" fieldPosition="0">
        <references count="1">
          <reference field="4294967294" count="3" selected="0"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tabSelected="1" workbookViewId="0">
      <selection activeCell="G7" sqref="G7"/>
    </sheetView>
  </sheetViews>
  <sheetFormatPr baseColWidth="10" defaultColWidth="8.83203125" defaultRowHeight="14" x14ac:dyDescent="0"/>
  <cols>
    <col min="2" max="2" width="19.6640625" customWidth="1"/>
    <col min="3" max="6" width="17.6640625" customWidth="1"/>
    <col min="7" max="7" width="18.33203125" customWidth="1"/>
    <col min="8" max="8" width="17.6640625" customWidth="1"/>
    <col min="9" max="9" width="12.33203125" bestFit="1" customWidth="1"/>
  </cols>
  <sheetData>
    <row r="1" spans="2:16" ht="15">
      <c r="B1" s="15" t="s">
        <v>0</v>
      </c>
      <c r="C1" s="16"/>
      <c r="E1" s="43" t="s">
        <v>12</v>
      </c>
      <c r="F1" s="43"/>
      <c r="G1" s="43"/>
      <c r="H1" s="43"/>
      <c r="J1" s="44" t="s">
        <v>27</v>
      </c>
      <c r="K1" s="44"/>
      <c r="L1" s="44"/>
      <c r="M1" s="44"/>
      <c r="N1" s="44"/>
      <c r="O1" s="44"/>
      <c r="P1" s="44"/>
    </row>
    <row r="2" spans="2:16">
      <c r="B2" t="s">
        <v>24</v>
      </c>
      <c r="C2" s="1">
        <v>450000</v>
      </c>
    </row>
    <row r="3" spans="2:16">
      <c r="B3" t="s">
        <v>1</v>
      </c>
      <c r="C3" s="1">
        <v>35000</v>
      </c>
      <c r="F3" s="21">
        <f>C12</f>
        <v>9510.2304420964356</v>
      </c>
      <c r="G3" s="22">
        <f>C13</f>
        <v>456491.06122062891</v>
      </c>
      <c r="H3" s="23">
        <f>C14</f>
        <v>41491.061220628966</v>
      </c>
    </row>
    <row r="4" spans="2:16">
      <c r="B4" t="s">
        <v>2</v>
      </c>
      <c r="C4" s="17">
        <v>4.7500000000000001E-2</v>
      </c>
      <c r="D4" s="3"/>
      <c r="E4" s="24">
        <v>4.7500000000000001E-2</v>
      </c>
      <c r="F4" s="1">
        <f t="dataTable" ref="F4:H18" dt2D="0" dtr="0" r1="C4"/>
        <v>9510.2304420964356</v>
      </c>
      <c r="G4" s="1">
        <v>456491.06122062891</v>
      </c>
      <c r="H4" s="1">
        <v>41491.061220628966</v>
      </c>
    </row>
    <row r="5" spans="2:16">
      <c r="B5" t="s">
        <v>3</v>
      </c>
      <c r="C5">
        <v>4</v>
      </c>
      <c r="D5" s="3"/>
      <c r="E5" s="24">
        <v>5.2499999999999998E-2</v>
      </c>
      <c r="F5" s="1">
        <v>9604.2257916731251</v>
      </c>
      <c r="G5" s="1">
        <v>461002.83800031</v>
      </c>
      <c r="H5" s="1">
        <v>46002.838000309945</v>
      </c>
    </row>
    <row r="6" spans="2:16">
      <c r="B6" t="s">
        <v>4</v>
      </c>
      <c r="C6">
        <v>12</v>
      </c>
      <c r="D6" s="3"/>
      <c r="E6" s="24">
        <v>5.7500000000000002E-2</v>
      </c>
      <c r="F6" s="1">
        <v>9698.7910096415617</v>
      </c>
      <c r="G6" s="28">
        <v>465541.96846279496</v>
      </c>
      <c r="H6" s="1">
        <v>50541.968462794903</v>
      </c>
    </row>
    <row r="7" spans="2:16">
      <c r="D7" s="3"/>
      <c r="E7" s="24">
        <v>6.25E-2</v>
      </c>
      <c r="F7" s="1">
        <v>9793.9252445714737</v>
      </c>
      <c r="G7" s="28">
        <v>470108.41173943074</v>
      </c>
      <c r="H7" s="1">
        <v>55108.411739430798</v>
      </c>
    </row>
    <row r="8" spans="2:16" ht="15">
      <c r="B8" s="15" t="s">
        <v>5</v>
      </c>
      <c r="C8" s="16"/>
      <c r="D8" s="3"/>
      <c r="E8" s="24">
        <v>6.7500000000000004E-2</v>
      </c>
      <c r="F8" s="1">
        <v>9889.6276017880227</v>
      </c>
      <c r="G8" s="28">
        <v>474702.12488582509</v>
      </c>
      <c r="H8" s="1">
        <v>59702.124885825149</v>
      </c>
    </row>
    <row r="9" spans="2:16">
      <c r="B9" t="s">
        <v>6</v>
      </c>
      <c r="C9" s="2">
        <f>C2-C3</f>
        <v>415000</v>
      </c>
      <c r="D9" s="3"/>
      <c r="E9" s="24">
        <v>7.2499999999999995E-2</v>
      </c>
      <c r="F9" s="1">
        <v>9985.8971436595912</v>
      </c>
      <c r="G9" s="28">
        <v>479323.06289566041</v>
      </c>
      <c r="H9" s="1">
        <v>64323.062895660405</v>
      </c>
    </row>
    <row r="10" spans="2:16">
      <c r="B10" t="s">
        <v>7</v>
      </c>
      <c r="C10" s="3">
        <f>C4/C6</f>
        <v>3.9583333333333337E-3</v>
      </c>
      <c r="D10" s="3"/>
      <c r="E10" s="24">
        <v>7.7499999999999999E-2</v>
      </c>
      <c r="F10" s="1">
        <v>10082.732889896663</v>
      </c>
      <c r="G10" s="28">
        <v>483971.1787150398</v>
      </c>
      <c r="H10" s="1">
        <v>68971.178715039801</v>
      </c>
    </row>
    <row r="11" spans="2:16">
      <c r="B11" t="s">
        <v>8</v>
      </c>
      <c r="C11">
        <f>C5*C6</f>
        <v>48</v>
      </c>
      <c r="D11" s="3"/>
      <c r="E11" s="24">
        <v>8.2500000000000004E-2</v>
      </c>
      <c r="F11" s="1">
        <v>10180.133817861586</v>
      </c>
      <c r="G11" s="28">
        <v>488646.42325735616</v>
      </c>
      <c r="H11" s="1">
        <v>73646.42325735616</v>
      </c>
      <c r="I11" s="27"/>
    </row>
    <row r="12" spans="2:16">
      <c r="B12" t="s">
        <v>9</v>
      </c>
      <c r="C12" s="28">
        <f>PMT(C10,C11,-C9)</f>
        <v>9510.2304420964356</v>
      </c>
      <c r="D12" s="3"/>
      <c r="E12" s="24">
        <v>8.7499999999999994E-2</v>
      </c>
      <c r="F12" s="1">
        <v>10278.098862889079</v>
      </c>
      <c r="G12" s="28">
        <v>493348.74541867583</v>
      </c>
      <c r="H12" s="1">
        <v>78348.745418675768</v>
      </c>
      <c r="I12" s="27"/>
    </row>
    <row r="13" spans="2:16">
      <c r="B13" t="s">
        <v>10</v>
      </c>
      <c r="C13" s="28">
        <f>C11*C12</f>
        <v>456491.06122062891</v>
      </c>
      <c r="D13" s="3"/>
      <c r="E13" s="24">
        <v>9.2499999999999999E-2</v>
      </c>
      <c r="F13" s="1">
        <v>10376.626918617219</v>
      </c>
      <c r="G13" s="28">
        <v>498078.0920936265</v>
      </c>
      <c r="H13" s="1">
        <v>83078.092093626503</v>
      </c>
      <c r="I13" s="27"/>
    </row>
    <row r="14" spans="2:16">
      <c r="B14" t="s">
        <v>11</v>
      </c>
      <c r="C14" s="28">
        <f>-CUMIPMT(C10,C11,C9,1,C11,0)</f>
        <v>41491.061220628966</v>
      </c>
      <c r="D14" s="3"/>
      <c r="E14" s="24">
        <v>9.7500000000000003E-2</v>
      </c>
      <c r="F14" s="1">
        <v>10475.716837328851</v>
      </c>
      <c r="G14" s="28">
        <v>502834.40819178487</v>
      </c>
      <c r="H14" s="1">
        <v>87834.408191784867</v>
      </c>
      <c r="I14" s="27"/>
    </row>
    <row r="15" spans="2:16">
      <c r="D15" s="3"/>
      <c r="E15" s="24">
        <v>0.10249999999999999</v>
      </c>
      <c r="F15" s="1">
        <v>10575.367430303073</v>
      </c>
      <c r="G15" s="28">
        <v>507617.63665454753</v>
      </c>
      <c r="H15" s="1">
        <v>92617.636654547532</v>
      </c>
      <c r="I15" s="27"/>
    </row>
    <row r="16" spans="2:16">
      <c r="C16" s="4"/>
      <c r="D16" s="3"/>
      <c r="E16" s="24">
        <v>0.1075</v>
      </c>
      <c r="F16" s="1">
        <v>10675.577468176736</v>
      </c>
      <c r="G16" s="28">
        <v>512427.71847248334</v>
      </c>
      <c r="H16" s="1">
        <v>97427.718472483277</v>
      </c>
      <c r="I16" s="27"/>
    </row>
    <row r="17" spans="2:17">
      <c r="D17" s="3"/>
      <c r="E17" s="24">
        <v>0.1125</v>
      </c>
      <c r="F17" s="1">
        <v>10776.345681315659</v>
      </c>
      <c r="G17" s="28">
        <v>517264.59270315163</v>
      </c>
      <c r="H17" s="1">
        <v>102264.59270315169</v>
      </c>
      <c r="I17" s="27"/>
    </row>
    <row r="18" spans="2:17">
      <c r="D18" s="3"/>
      <c r="E18" s="24">
        <v>0.11749999999999999</v>
      </c>
      <c r="F18" s="1">
        <v>10877.670760195404</v>
      </c>
      <c r="G18" s="28">
        <v>522128.19648937939</v>
      </c>
      <c r="H18" s="1">
        <v>107128.19648937945</v>
      </c>
      <c r="I18" s="27"/>
    </row>
    <row r="20" spans="2:17">
      <c r="B20" s="44" t="s">
        <v>13</v>
      </c>
      <c r="C20" s="44"/>
      <c r="D20" s="44"/>
      <c r="E20" s="44"/>
      <c r="F20" s="44"/>
      <c r="G20" s="44"/>
      <c r="H20" s="44"/>
    </row>
    <row r="22" spans="2:17">
      <c r="B22" s="42">
        <f>C14</f>
        <v>41491.061220628966</v>
      </c>
      <c r="C22" s="41">
        <v>48</v>
      </c>
      <c r="D22" s="41">
        <v>60</v>
      </c>
      <c r="E22" s="41">
        <v>72</v>
      </c>
      <c r="F22" s="41">
        <v>84</v>
      </c>
      <c r="G22" s="41">
        <v>96</v>
      </c>
      <c r="H22" s="41">
        <v>108</v>
      </c>
    </row>
    <row r="23" spans="2:17">
      <c r="B23" s="24">
        <v>4.7500000000000001E-2</v>
      </c>
      <c r="C23" s="2">
        <f t="dataTable" ref="C23:H37" dt2D="1" dtr="1" r1="C11" r2="C4" ca="1"/>
        <v>41491.061220628966</v>
      </c>
      <c r="D23" s="2">
        <v>52047.108279810753</v>
      </c>
      <c r="E23" s="2">
        <v>62758.026723415882</v>
      </c>
      <c r="F23" s="2">
        <v>73623.434703180101</v>
      </c>
      <c r="G23" s="2">
        <v>84642.882387642458</v>
      </c>
      <c r="H23" s="2">
        <v>95815.852676111623</v>
      </c>
    </row>
    <row r="24" spans="2:17">
      <c r="B24" s="24">
        <v>5.2499999999999998E-2</v>
      </c>
      <c r="C24" s="2">
        <v>46002.838000309945</v>
      </c>
      <c r="D24" s="2">
        <v>57750.99770132557</v>
      </c>
      <c r="E24" s="2">
        <v>69688.073981264315</v>
      </c>
      <c r="F24" s="2">
        <v>81813.498395360017</v>
      </c>
      <c r="G24" s="2">
        <v>94126.601767710119</v>
      </c>
      <c r="H24" s="2">
        <v>106626.61548496957</v>
      </c>
    </row>
    <row r="25" spans="2:17">
      <c r="B25" s="24">
        <v>5.7500000000000002E-2</v>
      </c>
      <c r="C25" s="2">
        <v>50541.968462794903</v>
      </c>
      <c r="D25" s="2">
        <v>63497.528448310564</v>
      </c>
      <c r="E25" s="2">
        <v>76679.344900811557</v>
      </c>
      <c r="F25" s="2">
        <v>90086.602029832138</v>
      </c>
      <c r="G25" s="2">
        <v>103718.34022823535</v>
      </c>
      <c r="H25" s="2">
        <v>117573.45829053631</v>
      </c>
    </row>
    <row r="26" spans="2:17">
      <c r="B26" s="24">
        <v>6.25E-2</v>
      </c>
      <c r="C26" s="2">
        <v>55108.411739430798</v>
      </c>
      <c r="D26" s="2">
        <v>69286.615935002337</v>
      </c>
      <c r="E26" s="2">
        <v>83731.681463615329</v>
      </c>
      <c r="F26" s="2">
        <v>98442.47277800669</v>
      </c>
      <c r="G26" s="2">
        <v>113417.65527298325</v>
      </c>
      <c r="H26" s="2">
        <v>128655.69891806861</v>
      </c>
    </row>
    <row r="27" spans="2:17">
      <c r="B27" s="24">
        <v>6.7500000000000004E-2</v>
      </c>
      <c r="C27" s="2">
        <v>59702.124885825149</v>
      </c>
      <c r="D27" s="2">
        <v>75118.170546430338</v>
      </c>
      <c r="E27" s="2">
        <v>90844.915342535009</v>
      </c>
      <c r="F27" s="2">
        <v>106880.81899279857</v>
      </c>
      <c r="G27" s="2">
        <v>123224.07286418899</v>
      </c>
      <c r="H27" s="2">
        <v>139872.60569301381</v>
      </c>
    </row>
    <row r="28" spans="2:17">
      <c r="B28" s="24">
        <v>7.2499999999999995E-2</v>
      </c>
      <c r="C28" s="2">
        <v>64323.062895660405</v>
      </c>
      <c r="D28" s="2">
        <v>80992.097681800078</v>
      </c>
      <c r="E28" s="2">
        <v>98018.868015712127</v>
      </c>
      <c r="F28" s="2">
        <v>115401.33047127095</v>
      </c>
      <c r="G28" s="2">
        <v>133137.08796948346</v>
      </c>
      <c r="H28" s="2">
        <v>151223.39849157131</v>
      </c>
    </row>
    <row r="29" spans="2:17">
      <c r="B29" s="24">
        <v>7.7499999999999999E-2</v>
      </c>
      <c r="C29" s="2">
        <v>68971.178715039801</v>
      </c>
      <c r="D29" s="2">
        <v>86908.297799875902</v>
      </c>
      <c r="E29" s="2">
        <v>105253.3508863647</v>
      </c>
      <c r="F29" s="2">
        <v>124003.67873143288</v>
      </c>
      <c r="G29" s="2">
        <v>143156.16513900709</v>
      </c>
      <c r="H29" s="2">
        <v>162707.24984934245</v>
      </c>
      <c r="Q29" s="30"/>
    </row>
    <row r="30" spans="2:17">
      <c r="B30" s="24">
        <v>8.2500000000000004E-2</v>
      </c>
      <c r="C30" s="2">
        <v>73646.42325735616</v>
      </c>
      <c r="D30" s="2">
        <v>92866.666466320108</v>
      </c>
      <c r="E30" s="2">
        <v>112548.16540824802</v>
      </c>
      <c r="F30" s="2">
        <v>132687.51730272628</v>
      </c>
      <c r="G30" s="2">
        <v>153280.73911146674</v>
      </c>
      <c r="H30" s="2">
        <v>174323.28612508997</v>
      </c>
    </row>
    <row r="31" spans="2:17">
      <c r="B31" s="24">
        <v>8.7499999999999994E-2</v>
      </c>
      <c r="C31" s="2">
        <v>78348.745418675768</v>
      </c>
      <c r="D31" s="2">
        <v>98867.094402952411</v>
      </c>
      <c r="E31" s="2">
        <v>119903.10321662453</v>
      </c>
      <c r="F31" s="2">
        <v>141452.48202972318</v>
      </c>
      <c r="G31" s="2">
        <v>163510.21544784255</v>
      </c>
      <c r="H31" s="2">
        <v>186070.58871651557</v>
      </c>
    </row>
    <row r="32" spans="2:17">
      <c r="B32" s="24">
        <v>9.2499999999999999E-2</v>
      </c>
      <c r="C32" s="2">
        <v>83078.092093626503</v>
      </c>
      <c r="D32" s="2">
        <v>104909.46753888059</v>
      </c>
      <c r="E32" s="2">
        <v>127317.94626457879</v>
      </c>
      <c r="F32" s="2">
        <v>150298.1913885239</v>
      </c>
      <c r="G32" s="2">
        <v>173843.97119139991</v>
      </c>
      <c r="H32" s="2">
        <v>197948.19532486523</v>
      </c>
    </row>
    <row r="33" spans="2:8">
      <c r="B33" s="24">
        <v>9.7500000000000003E-2</v>
      </c>
      <c r="C33" s="2">
        <v>87834.408191784867</v>
      </c>
      <c r="D33" s="2">
        <v>110993.66706346103</v>
      </c>
      <c r="E33" s="2">
        <v>134792.46696451306</v>
      </c>
      <c r="F33" s="2">
        <v>159224.24681534636</v>
      </c>
      <c r="G33" s="2">
        <v>184281.35555263422</v>
      </c>
      <c r="H33" s="2">
        <v>209955.10126509133</v>
      </c>
    </row>
    <row r="34" spans="2:8">
      <c r="B34" s="24">
        <v>0.10249999999999999</v>
      </c>
      <c r="C34" s="2">
        <v>92617.636654547532</v>
      </c>
      <c r="D34" s="2">
        <v>117119.5694810421</v>
      </c>
      <c r="E34" s="2">
        <v>142326.42833465134</v>
      </c>
      <c r="F34" s="2">
        <v>168230.23304677097</v>
      </c>
      <c r="G34" s="2">
        <v>194821.69061772717</v>
      </c>
      <c r="H34" s="2">
        <v>222090.26081822603</v>
      </c>
    </row>
    <row r="35" spans="2:8">
      <c r="B35" s="24">
        <v>0.1075</v>
      </c>
      <c r="C35" s="2">
        <v>97427.718472483277</v>
      </c>
      <c r="D35" s="2">
        <v>123287.04666744568</v>
      </c>
      <c r="E35" s="2">
        <v>149919.58415037347</v>
      </c>
      <c r="F35" s="2">
        <v>177315.71847109916</v>
      </c>
      <c r="G35" s="2">
        <v>205464.272079074</v>
      </c>
      <c r="H35" s="2">
        <v>234352.58862256008</v>
      </c>
    </row>
    <row r="36" spans="2:8">
      <c r="B36" s="24">
        <v>0.1125</v>
      </c>
      <c r="C36" s="2">
        <v>102264.59270315169</v>
      </c>
      <c r="D36" s="2">
        <v>129495.96592813515</v>
      </c>
      <c r="E36" s="2">
        <v>157571.67910020071</v>
      </c>
      <c r="F36" s="2">
        <v>186480.25549026503</v>
      </c>
      <c r="G36" s="2">
        <v>216208.36998640466</v>
      </c>
      <c r="H36" s="2">
        <v>246740.96110018605</v>
      </c>
    </row>
    <row r="37" spans="2:8">
      <c r="B37" s="24">
        <v>0.11749999999999999</v>
      </c>
      <c r="C37" s="2">
        <v>107128.19648937945</v>
      </c>
      <c r="D37" s="2">
        <v>135746.1900580246</v>
      </c>
      <c r="E37" s="2">
        <v>165282.44894624478</v>
      </c>
      <c r="F37" s="2">
        <v>195723.3808917359</v>
      </c>
      <c r="G37" s="2">
        <v>227053.22951701086</v>
      </c>
      <c r="H37" s="2">
        <v>259254.21791541862</v>
      </c>
    </row>
  </sheetData>
  <mergeCells count="3">
    <mergeCell ref="E1:H1"/>
    <mergeCell ref="J1:P1"/>
    <mergeCell ref="B20:H20"/>
  </mergeCells>
  <conditionalFormatting sqref="F4:F18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{681F9C13-123E-45A6-A0EA-9DA9A1032B92}</x14:id>
        </ext>
      </extLst>
    </cfRule>
  </conditionalFormatting>
  <conditionalFormatting sqref="G4:G18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{09FA9527-985D-4107-8F34-1C29F51C6E81}</x14:id>
        </ext>
      </extLst>
    </cfRule>
  </conditionalFormatting>
  <conditionalFormatting sqref="H4:H18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{0868B5D9-0BCC-4C81-9A38-02B9250BB3F1}</x14:id>
        </ext>
      </extLst>
    </cfRule>
  </conditionalFormatting>
  <conditionalFormatting sqref="C23:C3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3:H3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:H3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4294967292" verticalDpi="4294967292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1F9C13-123E-45A6-A0EA-9DA9A1032B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F4:F18</xm:sqref>
        </x14:conditionalFormatting>
        <x14:conditionalFormatting xmlns:xm="http://schemas.microsoft.com/office/excel/2006/main">
          <x14:cfRule type="dataBar" id="{09FA9527-985D-4107-8F34-1C29F51C6E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G4:G18</xm:sqref>
        </x14:conditionalFormatting>
        <x14:conditionalFormatting xmlns:xm="http://schemas.microsoft.com/office/excel/2006/main">
          <x14:cfRule type="dataBar" id="{0868B5D9-0BCC-4C81-9A38-02B9250BB3F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H4:H18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2"/>
  <sheetViews>
    <sheetView topLeftCell="B1" workbookViewId="0">
      <selection activeCell="I11" sqref="I11"/>
    </sheetView>
  </sheetViews>
  <sheetFormatPr baseColWidth="10" defaultColWidth="8.83203125" defaultRowHeight="14" x14ac:dyDescent="0"/>
  <cols>
    <col min="2" max="2" width="19.83203125" bestFit="1" customWidth="1"/>
    <col min="3" max="3" width="17.5" customWidth="1"/>
    <col min="5" max="5" width="19.83203125" bestFit="1" customWidth="1"/>
    <col min="6" max="6" width="14.5" customWidth="1"/>
    <col min="8" max="8" width="19.83203125" bestFit="1" customWidth="1"/>
    <col min="9" max="9" width="14" customWidth="1"/>
  </cols>
  <sheetData>
    <row r="1" spans="2:9" ht="15">
      <c r="B1" s="15" t="s">
        <v>18</v>
      </c>
      <c r="C1" s="16"/>
      <c r="E1" s="15" t="s">
        <v>21</v>
      </c>
      <c r="F1" s="16"/>
      <c r="H1" s="15" t="s">
        <v>23</v>
      </c>
      <c r="I1" s="16"/>
    </row>
    <row r="2" spans="2:9">
      <c r="B2" t="s">
        <v>28</v>
      </c>
      <c r="C2" s="1">
        <v>450000</v>
      </c>
      <c r="E2" t="s">
        <v>28</v>
      </c>
      <c r="F2" s="1">
        <v>450000</v>
      </c>
      <c r="H2" t="s">
        <v>28</v>
      </c>
      <c r="I2" s="1">
        <v>450000</v>
      </c>
    </row>
    <row r="3" spans="2:9" ht="15" thickBot="1">
      <c r="B3" t="s">
        <v>1</v>
      </c>
      <c r="C3" s="1">
        <v>35000</v>
      </c>
      <c r="E3" t="s">
        <v>1</v>
      </c>
      <c r="F3" s="1">
        <v>35000</v>
      </c>
      <c r="H3" t="s">
        <v>1</v>
      </c>
      <c r="I3" s="1">
        <v>20000</v>
      </c>
    </row>
    <row r="4" spans="2:9" ht="15" thickBot="1">
      <c r="B4" t="s">
        <v>2</v>
      </c>
      <c r="C4" s="17">
        <v>4.7500000000000001E-2</v>
      </c>
      <c r="E4" t="s">
        <v>2</v>
      </c>
      <c r="F4" s="18">
        <v>3.61376615367313E-2</v>
      </c>
      <c r="H4" t="s">
        <v>2</v>
      </c>
      <c r="I4" s="12">
        <f>I10*I6</f>
        <v>2.9064911220085886E-2</v>
      </c>
    </row>
    <row r="5" spans="2:9" ht="15" thickBot="1">
      <c r="B5" t="s">
        <v>3</v>
      </c>
      <c r="C5" s="25">
        <v>4.8482879856755954</v>
      </c>
      <c r="E5" t="s">
        <v>3</v>
      </c>
      <c r="F5">
        <v>4</v>
      </c>
      <c r="H5" t="s">
        <v>3</v>
      </c>
      <c r="I5">
        <v>4</v>
      </c>
    </row>
    <row r="6" spans="2:9">
      <c r="B6" t="s">
        <v>4</v>
      </c>
      <c r="C6">
        <v>12</v>
      </c>
      <c r="E6" t="s">
        <v>4</v>
      </c>
      <c r="F6">
        <v>12</v>
      </c>
      <c r="H6" t="s">
        <v>4</v>
      </c>
      <c r="I6">
        <v>12</v>
      </c>
    </row>
    <row r="8" spans="2:9" ht="15">
      <c r="B8" s="15" t="s">
        <v>26</v>
      </c>
      <c r="C8" s="16"/>
      <c r="E8" s="15" t="s">
        <v>25</v>
      </c>
      <c r="F8" s="16"/>
      <c r="H8" s="15" t="s">
        <v>29</v>
      </c>
      <c r="I8" s="16"/>
    </row>
    <row r="9" spans="2:9" ht="15" thickBot="1">
      <c r="B9" t="s">
        <v>6</v>
      </c>
      <c r="C9" s="2">
        <f>C2-C3</f>
        <v>415000</v>
      </c>
      <c r="E9" t="s">
        <v>6</v>
      </c>
      <c r="F9" s="2">
        <f>F2-F3</f>
        <v>415000</v>
      </c>
      <c r="H9" t="s">
        <v>6</v>
      </c>
      <c r="I9" s="2">
        <f>I2-I3</f>
        <v>430000</v>
      </c>
    </row>
    <row r="10" spans="2:9" ht="15" thickBot="1">
      <c r="B10" t="s">
        <v>7</v>
      </c>
      <c r="C10" s="3">
        <f>C4/C6</f>
        <v>3.9583333333333337E-3</v>
      </c>
      <c r="E10" t="s">
        <v>7</v>
      </c>
      <c r="F10" s="3">
        <f>F4/F6</f>
        <v>3.0114717947276083E-3</v>
      </c>
      <c r="H10" t="s">
        <v>7</v>
      </c>
      <c r="I10" s="10">
        <f>RATE(I11,I12,-I9)</f>
        <v>2.4220759350071573E-3</v>
      </c>
    </row>
    <row r="11" spans="2:9" ht="15" thickBot="1">
      <c r="B11" t="s">
        <v>8</v>
      </c>
      <c r="C11" s="40">
        <f>C5*C6</f>
        <v>58.179455828107145</v>
      </c>
      <c r="E11" t="s">
        <v>8</v>
      </c>
      <c r="F11">
        <f>F5*F6</f>
        <v>48</v>
      </c>
      <c r="H11" t="s">
        <v>8</v>
      </c>
      <c r="I11">
        <f>I5*I6</f>
        <v>48</v>
      </c>
    </row>
    <row r="12" spans="2:9" ht="15" thickBot="1">
      <c r="B12" t="s">
        <v>9</v>
      </c>
      <c r="C12" s="29">
        <f>PMT(C10,C11,-C9)</f>
        <v>8000.000143429279</v>
      </c>
      <c r="E12" t="s">
        <v>9</v>
      </c>
      <c r="F12" s="5">
        <f>PMT(F10,F11,-F9)</f>
        <v>9298.7521864777136</v>
      </c>
      <c r="H12" t="s">
        <v>9</v>
      </c>
      <c r="I12" s="5">
        <v>9500</v>
      </c>
    </row>
    <row r="13" spans="2:9" ht="15" thickBot="1">
      <c r="B13" t="s">
        <v>10</v>
      </c>
      <c r="C13" s="5">
        <f>C9+C14</f>
        <v>463597.24087774917</v>
      </c>
      <c r="E13" t="s">
        <v>10</v>
      </c>
      <c r="F13" s="5">
        <f>F9+F14</f>
        <v>445000.00000226957</v>
      </c>
      <c r="H13" t="s">
        <v>10</v>
      </c>
      <c r="I13" s="13">
        <f>I12*I11</f>
        <v>456000</v>
      </c>
    </row>
    <row r="14" spans="2:9" ht="15" thickBot="1">
      <c r="B14" t="s">
        <v>11</v>
      </c>
      <c r="C14" s="28">
        <f>-CUMIPMT(C10,C11,C9,1,C11,1)</f>
        <v>48597.240877749166</v>
      </c>
      <c r="E14" t="s">
        <v>11</v>
      </c>
      <c r="F14" s="19">
        <f>-CUMIPMT(F10,F11,F9,1,F11,1)</f>
        <v>30000.000002269575</v>
      </c>
      <c r="H14" t="s">
        <v>11</v>
      </c>
      <c r="I14" s="14">
        <f>I13-I9</f>
        <v>26000</v>
      </c>
    </row>
    <row r="15" spans="2:9" ht="15" thickBot="1"/>
    <row r="16" spans="2:9" ht="15" thickBot="1">
      <c r="B16" s="6"/>
      <c r="C16" s="20"/>
      <c r="D16" s="8" t="s">
        <v>14</v>
      </c>
      <c r="E16" t="s">
        <v>17</v>
      </c>
    </row>
    <row r="17" spans="3:5" ht="15" thickBot="1">
      <c r="E17" t="s">
        <v>16</v>
      </c>
    </row>
    <row r="18" spans="3:5" ht="15" thickBot="1">
      <c r="C18" s="7"/>
      <c r="D18" s="8" t="s">
        <v>14</v>
      </c>
      <c r="E18" t="s">
        <v>15</v>
      </c>
    </row>
    <row r="19" spans="3:5" ht="15" thickBot="1"/>
    <row r="20" spans="3:5" ht="15" thickBot="1">
      <c r="C20" s="9"/>
      <c r="D20" s="8" t="s">
        <v>14</v>
      </c>
      <c r="E20" t="s">
        <v>22</v>
      </c>
    </row>
    <row r="21" spans="3:5" ht="15" thickBot="1">
      <c r="E21" t="s">
        <v>19</v>
      </c>
    </row>
    <row r="22" spans="3:5" ht="15" thickBot="1">
      <c r="C22" s="11"/>
      <c r="D22" s="8" t="s">
        <v>14</v>
      </c>
      <c r="E22" t="s">
        <v>20</v>
      </c>
    </row>
  </sheetData>
  <scenarios current="0" show="2" sqref="C10 C12 C13 C14">
    <scenario name="Best Case" locked="1" count="4" user="julie agbor" comment="Created by julie agbor on 2014-11-15_x000d_Modified by julie agbor on 2014-11-15">
      <inputCells r="C2" val="425000" numFmtId="165"/>
      <inputCells r="C3" val="40000" numFmtId="165"/>
      <inputCells r="C4" val="0.0425" numFmtId="10"/>
      <inputCells r="C5" val="3" numFmtId="2"/>
    </scenario>
    <scenario name="Expected Case" locked="1" count="4" user="julie agbor" comment="Created by julie agbor on 2014-11-15">
      <inputCells r="C2" val="455000" numFmtId="165"/>
      <inputCells r="C3" val="32000" numFmtId="165"/>
      <inputCells r="C4" val="0.048" numFmtId="10"/>
      <inputCells r="C5" val="4" numFmtId="2"/>
    </scenario>
    <scenario name="Worst Case" locked="1" count="4" user="julie agbor" comment="Created by julie agbor on 2014-11-15">
      <inputCells r="C2" val="490000" numFmtId="165"/>
      <inputCells r="C3" val="27500" numFmtId="165"/>
      <inputCells r="C4" val="0.065" numFmtId="10"/>
      <inputCells r="C5" val="5" numFmtId="2"/>
    </scenario>
  </scenario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/>
  </sheetPr>
  <dimension ref="B2:G19"/>
  <sheetViews>
    <sheetView showGridLines="0" workbookViewId="0">
      <selection activeCell="A2" sqref="A2"/>
    </sheetView>
  </sheetViews>
  <sheetFormatPr baseColWidth="10" defaultRowHeight="14" outlineLevelRow="1" outlineLevelCol="1" x14ac:dyDescent="0"/>
  <cols>
    <col min="2" max="2" width="15.5" customWidth="1"/>
    <col min="3" max="3" width="19.83203125" customWidth="1"/>
    <col min="4" max="4" width="14.6640625" customWidth="1" outlineLevel="1"/>
    <col min="5" max="5" width="12.83203125" customWidth="1" outlineLevel="1"/>
    <col min="6" max="6" width="14.6640625" customWidth="1" outlineLevel="1"/>
    <col min="7" max="7" width="15.1640625" customWidth="1" outlineLevel="1"/>
  </cols>
  <sheetData>
    <row r="2" spans="2:7">
      <c r="B2" s="36" t="s">
        <v>34</v>
      </c>
      <c r="C2" s="36"/>
      <c r="D2" s="36"/>
      <c r="E2" s="36"/>
      <c r="F2" s="36"/>
      <c r="G2" s="36"/>
    </row>
    <row r="3" spans="2:7" collapsed="1">
      <c r="B3" s="36"/>
      <c r="C3" s="36"/>
      <c r="D3" s="36" t="s">
        <v>36</v>
      </c>
      <c r="E3" s="36" t="s">
        <v>32</v>
      </c>
      <c r="F3" s="36" t="s">
        <v>30</v>
      </c>
      <c r="G3" s="36" t="s">
        <v>31</v>
      </c>
    </row>
    <row r="4" spans="2:7" ht="36" hidden="1" outlineLevel="1">
      <c r="E4" s="35" t="s">
        <v>33</v>
      </c>
      <c r="F4" s="35" t="s">
        <v>33</v>
      </c>
      <c r="G4" s="35" t="s">
        <v>33</v>
      </c>
    </row>
    <row r="5" spans="2:7">
      <c r="B5" t="s">
        <v>35</v>
      </c>
    </row>
    <row r="6" spans="2:7" outlineLevel="1">
      <c r="C6" t="s">
        <v>28</v>
      </c>
      <c r="D6" s="2">
        <v>450000</v>
      </c>
      <c r="E6" s="32">
        <v>425000</v>
      </c>
      <c r="F6" s="32">
        <v>455000</v>
      </c>
      <c r="G6" s="32">
        <v>490000</v>
      </c>
    </row>
    <row r="7" spans="2:7" outlineLevel="1">
      <c r="C7" t="s">
        <v>1</v>
      </c>
      <c r="D7" s="2">
        <v>35000</v>
      </c>
      <c r="E7" s="32">
        <v>40000</v>
      </c>
      <c r="F7" s="32">
        <v>32000</v>
      </c>
      <c r="G7" s="32">
        <v>27500</v>
      </c>
    </row>
    <row r="8" spans="2:7" outlineLevel="1">
      <c r="C8" t="s">
        <v>2</v>
      </c>
      <c r="D8" s="30">
        <v>4.7500000000000001E-2</v>
      </c>
      <c r="E8" s="33">
        <v>4.2500000000000003E-2</v>
      </c>
      <c r="F8" s="33">
        <v>4.8000000000000001E-2</v>
      </c>
      <c r="G8" s="33">
        <v>6.5000000000000002E-2</v>
      </c>
    </row>
    <row r="9" spans="2:7" outlineLevel="1">
      <c r="C9" t="s">
        <v>41</v>
      </c>
      <c r="D9" s="26">
        <v>4.8482879856755998</v>
      </c>
      <c r="E9" s="34">
        <v>3</v>
      </c>
      <c r="F9" s="34">
        <v>4</v>
      </c>
      <c r="G9" s="34">
        <v>5</v>
      </c>
    </row>
    <row r="10" spans="2:7">
      <c r="B10" t="s">
        <v>37</v>
      </c>
    </row>
    <row r="11" spans="2:7" outlineLevel="1">
      <c r="C11" t="s">
        <v>42</v>
      </c>
      <c r="D11" s="2">
        <v>415000</v>
      </c>
      <c r="E11" s="2">
        <v>385000</v>
      </c>
      <c r="F11" s="2">
        <v>423000</v>
      </c>
      <c r="G11" s="2">
        <v>462500</v>
      </c>
    </row>
    <row r="12" spans="2:7" outlineLevel="1">
      <c r="C12" t="s">
        <v>7</v>
      </c>
      <c r="D12" s="31">
        <v>3.9583333333333302E-3</v>
      </c>
      <c r="E12" s="31">
        <v>3.54166666666667E-3</v>
      </c>
      <c r="F12" s="31">
        <v>4.0000000000000001E-3</v>
      </c>
      <c r="G12" s="31">
        <v>5.4166666666666703E-3</v>
      </c>
    </row>
    <row r="13" spans="2:7" outlineLevel="1">
      <c r="C13" t="s">
        <v>43</v>
      </c>
      <c r="D13" s="26">
        <v>58.179455828107201</v>
      </c>
      <c r="E13" s="26">
        <v>36</v>
      </c>
      <c r="F13" s="26">
        <v>48</v>
      </c>
      <c r="G13" s="26">
        <v>60</v>
      </c>
    </row>
    <row r="14" spans="2:7" outlineLevel="1">
      <c r="C14" t="s">
        <v>44</v>
      </c>
      <c r="D14" s="5">
        <v>8000.0001434292699</v>
      </c>
      <c r="E14" s="5">
        <v>11409.60032998</v>
      </c>
      <c r="F14" s="5">
        <v>9703.1147541313294</v>
      </c>
      <c r="G14" s="5">
        <v>9049.34355116195</v>
      </c>
    </row>
    <row r="15" spans="2:7" outlineLevel="1">
      <c r="C15" t="s">
        <v>10</v>
      </c>
      <c r="D15" s="5">
        <v>463597.24087774899</v>
      </c>
      <c r="E15" s="5">
        <v>409296.02180206298</v>
      </c>
      <c r="F15" s="5">
        <v>463893.93246843002</v>
      </c>
      <c r="G15" s="5">
        <v>540035.42120485695</v>
      </c>
    </row>
    <row r="16" spans="2:7" outlineLevel="1">
      <c r="C16" t="s">
        <v>11</v>
      </c>
      <c r="D16" s="5">
        <v>48597.240877749296</v>
      </c>
      <c r="E16" s="5">
        <v>24296.021802062802</v>
      </c>
      <c r="F16" s="5">
        <v>40893.932468429899</v>
      </c>
      <c r="G16" s="5">
        <v>77535.421204857397</v>
      </c>
    </row>
    <row r="17" spans="2:2">
      <c r="B17" t="s">
        <v>38</v>
      </c>
    </row>
    <row r="18" spans="2:2">
      <c r="B18" t="s">
        <v>39</v>
      </c>
    </row>
    <row r="19" spans="2:2">
      <c r="B19" t="s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7" sqref="B7"/>
    </sheetView>
  </sheetViews>
  <sheetFormatPr baseColWidth="10" defaultRowHeight="14" x14ac:dyDescent="0"/>
  <cols>
    <col min="1" max="1" width="12" bestFit="1" customWidth="1"/>
    <col min="2" max="2" width="14" customWidth="1"/>
    <col min="3" max="3" width="17.5" customWidth="1"/>
    <col min="4" max="4" width="15.83203125" customWidth="1"/>
    <col min="5" max="5" width="14.5" customWidth="1"/>
  </cols>
  <sheetData>
    <row r="1" spans="1:5">
      <c r="A1" s="38" t="s">
        <v>46</v>
      </c>
      <c r="B1" t="s">
        <v>47</v>
      </c>
    </row>
    <row r="3" spans="1:5">
      <c r="B3" s="38" t="s">
        <v>45</v>
      </c>
    </row>
    <row r="4" spans="1:5">
      <c r="A4" s="37" t="s">
        <v>48</v>
      </c>
      <c r="B4" s="37" t="s">
        <v>49</v>
      </c>
      <c r="C4" s="37" t="s">
        <v>9</v>
      </c>
      <c r="D4" s="37" t="s">
        <v>50</v>
      </c>
      <c r="E4" s="37" t="s">
        <v>51</v>
      </c>
    </row>
    <row r="5" spans="1:5">
      <c r="A5" s="39" t="s">
        <v>31</v>
      </c>
      <c r="B5" s="31">
        <v>5.4166666666666669E-3</v>
      </c>
      <c r="C5" s="2">
        <v>9049.34355116195</v>
      </c>
      <c r="D5" s="2">
        <v>540035.4212048573</v>
      </c>
      <c r="E5" s="2">
        <v>77535.421204857354</v>
      </c>
    </row>
    <row r="6" spans="1:5">
      <c r="A6" s="39" t="s">
        <v>30</v>
      </c>
      <c r="B6" s="31">
        <v>4.0000000000000001E-3</v>
      </c>
      <c r="C6" s="2">
        <v>9703.1147541313258</v>
      </c>
      <c r="D6" s="2">
        <v>463893.93246842991</v>
      </c>
      <c r="E6" s="2">
        <v>40893.932468429906</v>
      </c>
    </row>
    <row r="7" spans="1:5">
      <c r="A7" s="39" t="s">
        <v>32</v>
      </c>
      <c r="B7" s="31">
        <v>3.5416666666666669E-3</v>
      </c>
      <c r="C7" s="2">
        <v>11409.600329979958</v>
      </c>
      <c r="D7" s="2">
        <v>409296.02180206287</v>
      </c>
      <c r="E7" s="2">
        <v>24296.021802062867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Tables</vt:lpstr>
      <vt:lpstr>Goal Seek and RATE</vt:lpstr>
      <vt:lpstr>Scenario Summary</vt:lpstr>
      <vt:lpstr>Scenario PivotTable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Diablos Goose</dc:creator>
  <cp:lastModifiedBy>julie agbor</cp:lastModifiedBy>
  <dcterms:created xsi:type="dcterms:W3CDTF">2013-07-11T05:25:10Z</dcterms:created>
  <dcterms:modified xsi:type="dcterms:W3CDTF">2014-11-20T03:11:47Z</dcterms:modified>
</cp:coreProperties>
</file>