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codeName="ThisWorkbook" autoCompressPictures="0"/>
  <bookViews>
    <workbookView xWindow="0" yWindow="0" windowWidth="25600" windowHeight="14760"/>
  </bookViews>
  <sheets>
    <sheet name="Sheet1" sheetId="1" r:id="rId1"/>
    <sheet name="Sheet2" sheetId="2" r:id="rId2"/>
    <sheet name="Sheet3" sheetId="3" r:id="rId3"/>
  </sheets>
  <definedNames>
    <definedName name="Data">Sheet1!$A$8:$L$22</definedName>
    <definedName name="Membership">Sheet1!$A$26:$C$29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7" i="1" l="1"/>
  <c r="H26" i="1"/>
  <c r="B5" i="1"/>
  <c r="L8" i="1"/>
  <c r="F8" i="1"/>
  <c r="C8" i="1"/>
  <c r="I8" i="1"/>
  <c r="K8" i="1"/>
  <c r="H28" i="1"/>
  <c r="L10" i="1"/>
  <c r="C9" i="1"/>
  <c r="H9" i="1"/>
  <c r="I9" i="1"/>
  <c r="J9" i="1"/>
  <c r="C10" i="1"/>
  <c r="H10" i="1"/>
  <c r="I10" i="1"/>
  <c r="J10" i="1"/>
  <c r="C11" i="1"/>
  <c r="H11" i="1"/>
  <c r="I11" i="1"/>
  <c r="J11" i="1"/>
  <c r="C12" i="1"/>
  <c r="H12" i="1"/>
  <c r="I12" i="1"/>
  <c r="J12" i="1"/>
  <c r="C13" i="1"/>
  <c r="H13" i="1"/>
  <c r="I13" i="1"/>
  <c r="J13" i="1"/>
  <c r="C14" i="1"/>
  <c r="H14" i="1"/>
  <c r="I14" i="1"/>
  <c r="J14" i="1"/>
  <c r="C15" i="1"/>
  <c r="H15" i="1"/>
  <c r="I15" i="1"/>
  <c r="J15" i="1"/>
  <c r="C16" i="1"/>
  <c r="H16" i="1"/>
  <c r="I16" i="1"/>
  <c r="J16" i="1"/>
  <c r="C17" i="1"/>
  <c r="H17" i="1"/>
  <c r="I17" i="1"/>
  <c r="J17" i="1"/>
  <c r="C18" i="1"/>
  <c r="H18" i="1"/>
  <c r="I18" i="1"/>
  <c r="J18" i="1"/>
  <c r="C19" i="1"/>
  <c r="H19" i="1"/>
  <c r="I19" i="1"/>
  <c r="J19" i="1"/>
  <c r="C20" i="1"/>
  <c r="H20" i="1"/>
  <c r="I20" i="1"/>
  <c r="J20" i="1"/>
  <c r="C21" i="1"/>
  <c r="H21" i="1"/>
  <c r="I21" i="1"/>
  <c r="J21" i="1"/>
  <c r="C22" i="1"/>
  <c r="H22" i="1"/>
  <c r="I22" i="1"/>
  <c r="J22" i="1"/>
  <c r="H8" i="1"/>
  <c r="J8" i="1"/>
  <c r="K9" i="1"/>
  <c r="L9" i="1"/>
  <c r="K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F22" i="1"/>
  <c r="F15" i="1"/>
  <c r="F16" i="1"/>
  <c r="F17" i="1"/>
  <c r="F18" i="1"/>
  <c r="F19" i="1"/>
  <c r="F20" i="1"/>
  <c r="F21" i="1"/>
  <c r="F9" i="1"/>
  <c r="F10" i="1"/>
  <c r="F11" i="1"/>
  <c r="F12" i="1"/>
  <c r="F13" i="1"/>
  <c r="F14" i="1"/>
  <c r="H30" i="1"/>
  <c r="H29" i="1"/>
</calcChain>
</file>

<file path=xl/sharedStrings.xml><?xml version="1.0" encoding="utf-8"?>
<sst xmlns="http://schemas.openxmlformats.org/spreadsheetml/2006/main" count="92" uniqueCount="48">
  <si>
    <t>File Prepared:</t>
  </si>
  <si>
    <t>Last Name</t>
  </si>
  <si>
    <t>Membership Status</t>
  </si>
  <si>
    <t>Annual Membership Cost</t>
  </si>
  <si>
    <t>Years</t>
  </si>
  <si>
    <t>Down Payment</t>
  </si>
  <si>
    <t>Balance Outstanding</t>
  </si>
  <si>
    <t>Monthly Payment</t>
  </si>
  <si>
    <t>Platinum</t>
  </si>
  <si>
    <t>Gold</t>
  </si>
  <si>
    <t>Silver</t>
  </si>
  <si>
    <t>Yes</t>
  </si>
  <si>
    <t>No</t>
  </si>
  <si>
    <t>Membership</t>
  </si>
  <si>
    <t>Cost</t>
  </si>
  <si>
    <t>Months per Year:</t>
  </si>
  <si>
    <t>Summary Statistics</t>
  </si>
  <si>
    <t>Number of New Members</t>
  </si>
  <si>
    <t>Average Monthly Payment</t>
  </si>
  <si>
    <t>Median Monthly Payment</t>
  </si>
  <si>
    <t>Most Expensive Membership</t>
  </si>
  <si>
    <t>Least Expensive Membership</t>
  </si>
  <si>
    <t>Fees</t>
  </si>
  <si>
    <t>Annual Total</t>
  </si>
  <si>
    <t>Total Payment</t>
  </si>
  <si>
    <t>Big Bear Fitness Facility</t>
  </si>
  <si>
    <t>Lee</t>
  </si>
  <si>
    <t>Norris</t>
  </si>
  <si>
    <t>Stallone</t>
  </si>
  <si>
    <t>Diesel</t>
  </si>
  <si>
    <t>Jaa</t>
  </si>
  <si>
    <t>Schwarzenegger</t>
  </si>
  <si>
    <t>Van Damme</t>
  </si>
  <si>
    <t>Chan</t>
  </si>
  <si>
    <t>Li</t>
  </si>
  <si>
    <t>Craig</t>
  </si>
  <si>
    <t>Connery</t>
  </si>
  <si>
    <t>Cage</t>
  </si>
  <si>
    <t>Eastwood</t>
  </si>
  <si>
    <t>Reynolds</t>
  </si>
  <si>
    <t>Ford</t>
  </si>
  <si>
    <t>Diamond</t>
  </si>
  <si>
    <t>Locker Fee:</t>
  </si>
  <si>
    <t>Spa Pass:</t>
  </si>
  <si>
    <t>Locker Fee</t>
  </si>
  <si>
    <t>Spa Pass</t>
  </si>
  <si>
    <t>Status</t>
  </si>
  <si>
    <t>Annual Interest Rate: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</si>
</sst>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;[Red]\-&quot;$&quot;#,##0.00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C00000"/>
      <name val="Britannic Bold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theme="0"/>
      <name val="Britannic Bold"/>
    </font>
  </fonts>
  <fills count="3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wrapText="1"/>
    </xf>
    <xf numFmtId="14" fontId="0" fillId="0" borderId="0" xfId="0" applyNumberFormat="1"/>
    <xf numFmtId="165" fontId="0" fillId="0" borderId="0" xfId="1" applyNumberFormat="1" applyFont="1"/>
    <xf numFmtId="166" fontId="0" fillId="0" borderId="0" xfId="2" applyNumberFormat="1" applyFont="1"/>
    <xf numFmtId="165" fontId="0" fillId="0" borderId="0" xfId="0" applyNumberFormat="1"/>
    <xf numFmtId="8" fontId="0" fillId="0" borderId="0" xfId="0" applyNumberFormat="1"/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5">
    <cellStyle name="Currency" xfId="1" builtinId="4"/>
    <cellStyle name="Followed Hyperlink" xfId="4" builtinId="9" hidden="1"/>
    <cellStyle name="Hyperlink" xfId="3" builtinId="8" hidden="1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165101</xdr:rowOff>
    </xdr:from>
    <xdr:to>
      <xdr:col>9</xdr:col>
      <xdr:colOff>0</xdr:colOff>
      <xdr:row>6</xdr:row>
      <xdr:rowOff>0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15493"/>
        <a:stretch/>
      </xdr:blipFill>
      <xdr:spPr>
        <a:xfrm>
          <a:off x="7175500" y="165101"/>
          <a:ext cx="1968500" cy="990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2:L34"/>
  <sheetViews>
    <sheetView tabSelected="1" workbookViewId="0">
      <pane ySplit="7" topLeftCell="A8" activePane="bottomLeft" state="frozen"/>
      <selection pane="bottomLeft" activeCell="N13" sqref="N13"/>
    </sheetView>
  </sheetViews>
  <sheetFormatPr baseColWidth="10" defaultColWidth="8.83203125" defaultRowHeight="14" x14ac:dyDescent="0"/>
  <cols>
    <col min="1" max="1" width="21.5" bestFit="1" customWidth="1"/>
    <col min="2" max="2" width="12.83203125" customWidth="1"/>
    <col min="3" max="3" width="18" customWidth="1"/>
    <col min="6" max="6" width="14.6640625" customWidth="1"/>
    <col min="7" max="7" width="9.5" customWidth="1"/>
    <col min="8" max="8" width="15.33203125" customWidth="1"/>
    <col min="9" max="9" width="10.5" bestFit="1" customWidth="1"/>
    <col min="10" max="10" width="12.83203125" customWidth="1"/>
    <col min="11" max="11" width="10.83203125" customWidth="1"/>
  </cols>
  <sheetData>
    <row r="2" spans="1:12" ht="21" customHeight="1">
      <c r="A2" s="7" t="s">
        <v>25</v>
      </c>
      <c r="B2" s="7"/>
      <c r="C2" s="7"/>
      <c r="D2" s="7"/>
      <c r="E2" s="7"/>
      <c r="F2" s="7"/>
      <c r="G2" s="7"/>
    </row>
    <row r="3" spans="1:12">
      <c r="A3" s="7"/>
      <c r="B3" s="7"/>
      <c r="C3" s="7"/>
      <c r="D3" s="7"/>
      <c r="E3" s="7"/>
      <c r="F3" s="7"/>
      <c r="G3" s="7"/>
    </row>
    <row r="5" spans="1:12">
      <c r="A5" t="s">
        <v>0</v>
      </c>
      <c r="B5" s="2">
        <f ca="1">TODAY()</f>
        <v>41962</v>
      </c>
    </row>
    <row r="7" spans="1:12" ht="28">
      <c r="A7" s="1" t="s">
        <v>1</v>
      </c>
      <c r="B7" s="1" t="s">
        <v>2</v>
      </c>
      <c r="C7" s="1" t="s">
        <v>3</v>
      </c>
      <c r="D7" s="1" t="s">
        <v>44</v>
      </c>
      <c r="E7" s="1" t="s">
        <v>45</v>
      </c>
      <c r="F7" s="1" t="s">
        <v>23</v>
      </c>
      <c r="G7" s="1" t="s">
        <v>4</v>
      </c>
      <c r="H7" s="1" t="s">
        <v>24</v>
      </c>
      <c r="I7" s="1" t="s">
        <v>5</v>
      </c>
      <c r="J7" s="1" t="s">
        <v>6</v>
      </c>
      <c r="K7" s="1" t="s">
        <v>7</v>
      </c>
      <c r="L7" s="1" t="s">
        <v>46</v>
      </c>
    </row>
    <row r="8" spans="1:12">
      <c r="A8" t="s">
        <v>26</v>
      </c>
      <c r="B8" t="s">
        <v>10</v>
      </c>
      <c r="C8" s="3">
        <f>VLOOKUP(B8,$A$26:$B$29,2,FALSE)</f>
        <v>5500</v>
      </c>
      <c r="D8" t="s">
        <v>11</v>
      </c>
      <c r="E8" t="s">
        <v>11</v>
      </c>
      <c r="F8" s="5">
        <f>$C8+($D8="Yes")*$C$31+($E8="Yes")*$C$32</f>
        <v>8100</v>
      </c>
      <c r="G8">
        <v>4</v>
      </c>
      <c r="H8" s="5">
        <f>C8+IF(D8="Yes",$C$31,0)+IF(E8="Yes",$C$32,0)</f>
        <v>8100</v>
      </c>
      <c r="I8" s="3">
        <f>VLOOKUP(B8,$A$26:$C$29,3,FALSE)</f>
        <v>1250</v>
      </c>
      <c r="J8" s="5">
        <f>H8-I8</f>
        <v>6850</v>
      </c>
      <c r="K8" s="6">
        <f>-PMT($C$33/12,G8*12,G8*C8-I8+IF(D8="Yes",$C$31,0)+IF(E8="Yes",$C$32,0))</f>
        <v>550.51908124122929</v>
      </c>
      <c r="L8" s="5" t="str">
        <f>IF(AND(K8&gt;800,E8="Yes"),"VIP","Member")</f>
        <v>Member</v>
      </c>
    </row>
    <row r="9" spans="1:12">
      <c r="A9" t="s">
        <v>27</v>
      </c>
      <c r="B9" t="s">
        <v>8</v>
      </c>
      <c r="C9" s="3">
        <f t="shared" ref="C9:C22" si="0">VLOOKUP(B9,$A$26:$B$29,2,FALSE)</f>
        <v>8500</v>
      </c>
      <c r="D9" t="s">
        <v>11</v>
      </c>
      <c r="E9" t="s">
        <v>12</v>
      </c>
      <c r="F9" s="5">
        <f t="shared" ref="F9:F21" si="1">$C9+($D9="Yes")*$C$31+($E9="Yes")*$C$32</f>
        <v>8900</v>
      </c>
      <c r="G9">
        <v>3</v>
      </c>
      <c r="H9" s="5">
        <f t="shared" ref="H9:H22" si="2">C9+IF(D9="Yes",$C$31,0)+IF(E9="Yes",$C$32,0)</f>
        <v>8900</v>
      </c>
      <c r="I9" s="3">
        <f t="shared" ref="I9:I22" si="3">VLOOKUP(B9,$A$26:$C$29,3,FALSE)</f>
        <v>2000</v>
      </c>
      <c r="J9" s="5">
        <f t="shared" ref="J9:J22" si="4">H9-I9</f>
        <v>6900</v>
      </c>
      <c r="K9" s="6">
        <f t="shared" ref="K9:K22" si="5">-PMT($C$33/12,G9*12,G9*C9-I9+IF(D9="Yes",$C$31,0)+IF(E9="Yes",$C$32,0))</f>
        <v>729.25209875336452</v>
      </c>
      <c r="L9" s="5" t="str">
        <f t="shared" ref="L9:L22" si="6">IF(AND(K9&gt;800,E9="Yes"),"VIP","Member")</f>
        <v>Member</v>
      </c>
    </row>
    <row r="10" spans="1:12">
      <c r="A10" t="s">
        <v>28</v>
      </c>
      <c r="B10" t="s">
        <v>9</v>
      </c>
      <c r="C10" s="3">
        <f t="shared" si="0"/>
        <v>7000</v>
      </c>
      <c r="D10" t="s">
        <v>12</v>
      </c>
      <c r="E10" t="s">
        <v>11</v>
      </c>
      <c r="F10" s="5">
        <f t="shared" si="1"/>
        <v>9200</v>
      </c>
      <c r="G10">
        <v>3</v>
      </c>
      <c r="H10" s="5">
        <f t="shared" si="2"/>
        <v>9200</v>
      </c>
      <c r="I10" s="3">
        <f t="shared" si="3"/>
        <v>1750</v>
      </c>
      <c r="J10" s="5">
        <f t="shared" si="4"/>
        <v>7450</v>
      </c>
      <c r="K10" s="6">
        <f t="shared" si="5"/>
        <v>654.49613047111586</v>
      </c>
      <c r="L10" s="5" t="str">
        <f>IF(AND(K10&gt;800,E10="Yes"),"VIP","Member")</f>
        <v>Member</v>
      </c>
    </row>
    <row r="11" spans="1:12">
      <c r="A11" t="s">
        <v>30</v>
      </c>
      <c r="B11" t="s">
        <v>41</v>
      </c>
      <c r="C11" s="3">
        <f t="shared" si="0"/>
        <v>9500</v>
      </c>
      <c r="D11" t="s">
        <v>11</v>
      </c>
      <c r="E11" t="s">
        <v>11</v>
      </c>
      <c r="F11" s="5">
        <f t="shared" si="1"/>
        <v>12100</v>
      </c>
      <c r="G11">
        <v>3</v>
      </c>
      <c r="H11" s="5">
        <f t="shared" si="2"/>
        <v>12100</v>
      </c>
      <c r="I11" s="3">
        <f t="shared" si="3"/>
        <v>2500</v>
      </c>
      <c r="J11" s="5">
        <f t="shared" si="4"/>
        <v>9600</v>
      </c>
      <c r="K11" s="6">
        <f t="shared" si="5"/>
        <v>872.66150729482115</v>
      </c>
      <c r="L11" s="5" t="str">
        <f t="shared" si="6"/>
        <v>VIP</v>
      </c>
    </row>
    <row r="12" spans="1:12">
      <c r="A12" t="s">
        <v>29</v>
      </c>
      <c r="B12" t="s">
        <v>10</v>
      </c>
      <c r="C12" s="3">
        <f t="shared" si="0"/>
        <v>5500</v>
      </c>
      <c r="D12" t="s">
        <v>12</v>
      </c>
      <c r="E12" t="s">
        <v>12</v>
      </c>
      <c r="F12" s="5">
        <f t="shared" si="1"/>
        <v>5500</v>
      </c>
      <c r="G12">
        <v>1</v>
      </c>
      <c r="H12" s="5">
        <f t="shared" si="2"/>
        <v>5500</v>
      </c>
      <c r="I12" s="3">
        <f t="shared" si="3"/>
        <v>1250</v>
      </c>
      <c r="J12" s="5">
        <f t="shared" si="4"/>
        <v>4250</v>
      </c>
      <c r="K12" s="6">
        <f t="shared" si="5"/>
        <v>366.17313016062587</v>
      </c>
      <c r="L12" s="5" t="str">
        <f t="shared" si="6"/>
        <v>Member</v>
      </c>
    </row>
    <row r="13" spans="1:12">
      <c r="A13" t="s">
        <v>31</v>
      </c>
      <c r="B13" t="s">
        <v>8</v>
      </c>
      <c r="C13" s="3">
        <f t="shared" si="0"/>
        <v>8500</v>
      </c>
      <c r="D13" t="s">
        <v>12</v>
      </c>
      <c r="E13" t="s">
        <v>12</v>
      </c>
      <c r="F13" s="5">
        <f t="shared" si="1"/>
        <v>8500</v>
      </c>
      <c r="G13">
        <v>3</v>
      </c>
      <c r="H13" s="5">
        <f t="shared" si="2"/>
        <v>8500</v>
      </c>
      <c r="I13" s="3">
        <f t="shared" si="3"/>
        <v>2000</v>
      </c>
      <c r="J13" s="5">
        <f t="shared" si="4"/>
        <v>6500</v>
      </c>
      <c r="K13" s="6">
        <f t="shared" si="5"/>
        <v>717.04704270728314</v>
      </c>
      <c r="L13" s="5" t="str">
        <f t="shared" si="6"/>
        <v>Member</v>
      </c>
    </row>
    <row r="14" spans="1:12">
      <c r="A14" t="s">
        <v>32</v>
      </c>
      <c r="B14" t="s">
        <v>9</v>
      </c>
      <c r="C14" s="3">
        <f t="shared" si="0"/>
        <v>7000</v>
      </c>
      <c r="D14" t="s">
        <v>11</v>
      </c>
      <c r="E14" t="s">
        <v>11</v>
      </c>
      <c r="F14" s="5">
        <f t="shared" si="1"/>
        <v>9600</v>
      </c>
      <c r="G14">
        <v>4</v>
      </c>
      <c r="H14" s="5">
        <f t="shared" si="2"/>
        <v>9600</v>
      </c>
      <c r="I14" s="3">
        <f t="shared" si="3"/>
        <v>1750</v>
      </c>
      <c r="J14" s="5">
        <f t="shared" si="4"/>
        <v>7850</v>
      </c>
      <c r="K14" s="6">
        <f t="shared" si="5"/>
        <v>680.1916699704268</v>
      </c>
      <c r="L14" s="5" t="str">
        <f t="shared" si="6"/>
        <v>Member</v>
      </c>
    </row>
    <row r="15" spans="1:12">
      <c r="A15" t="s">
        <v>33</v>
      </c>
      <c r="B15" t="s">
        <v>41</v>
      </c>
      <c r="C15" s="3">
        <f t="shared" si="0"/>
        <v>9500</v>
      </c>
      <c r="D15" t="s">
        <v>12</v>
      </c>
      <c r="E15" t="s">
        <v>11</v>
      </c>
      <c r="F15" s="5">
        <f>$C15+($D15="Yes")*$C$31+($E15="Yes")*$C$32</f>
        <v>11700</v>
      </c>
      <c r="G15">
        <v>2</v>
      </c>
      <c r="H15" s="5">
        <f t="shared" si="2"/>
        <v>11700</v>
      </c>
      <c r="I15" s="3">
        <f t="shared" si="3"/>
        <v>2500</v>
      </c>
      <c r="J15" s="5">
        <f t="shared" si="4"/>
        <v>9200</v>
      </c>
      <c r="K15" s="6">
        <f t="shared" si="5"/>
        <v>830.48166655738851</v>
      </c>
      <c r="L15" s="5" t="str">
        <f t="shared" si="6"/>
        <v>VIP</v>
      </c>
    </row>
    <row r="16" spans="1:12">
      <c r="A16" t="s">
        <v>39</v>
      </c>
      <c r="B16" t="s">
        <v>10</v>
      </c>
      <c r="C16" s="3">
        <f t="shared" si="0"/>
        <v>5500</v>
      </c>
      <c r="D16" t="s">
        <v>11</v>
      </c>
      <c r="E16" t="s">
        <v>12</v>
      </c>
      <c r="F16" s="5">
        <f t="shared" si="1"/>
        <v>5900</v>
      </c>
      <c r="G16">
        <v>3</v>
      </c>
      <c r="H16" s="5">
        <f t="shared" si="2"/>
        <v>5900</v>
      </c>
      <c r="I16" s="3">
        <f t="shared" si="3"/>
        <v>1250</v>
      </c>
      <c r="J16" s="5">
        <f t="shared" si="4"/>
        <v>4650</v>
      </c>
      <c r="K16" s="6">
        <f t="shared" si="5"/>
        <v>477.52281780293538</v>
      </c>
      <c r="L16" s="5" t="str">
        <f t="shared" si="6"/>
        <v>Member</v>
      </c>
    </row>
    <row r="17" spans="1:12">
      <c r="A17" t="s">
        <v>34</v>
      </c>
      <c r="B17" t="s">
        <v>9</v>
      </c>
      <c r="C17" s="3">
        <f>VLOOKUP(B17,$A$26:$B$29,2,FALSE)</f>
        <v>7000</v>
      </c>
      <c r="D17" t="s">
        <v>11</v>
      </c>
      <c r="E17" t="s">
        <v>11</v>
      </c>
      <c r="F17" s="5">
        <f t="shared" si="1"/>
        <v>9600</v>
      </c>
      <c r="G17">
        <v>4</v>
      </c>
      <c r="H17" s="5">
        <f t="shared" si="2"/>
        <v>9600</v>
      </c>
      <c r="I17" s="3">
        <f t="shared" si="3"/>
        <v>1750</v>
      </c>
      <c r="J17" s="5">
        <f t="shared" si="4"/>
        <v>7850</v>
      </c>
      <c r="K17" s="6">
        <f t="shared" si="5"/>
        <v>680.1916699704268</v>
      </c>
      <c r="L17" s="5" t="str">
        <f t="shared" si="6"/>
        <v>Member</v>
      </c>
    </row>
    <row r="18" spans="1:12">
      <c r="A18" t="s">
        <v>35</v>
      </c>
      <c r="B18" t="s">
        <v>41</v>
      </c>
      <c r="C18" s="3">
        <f t="shared" si="0"/>
        <v>9500</v>
      </c>
      <c r="D18" t="s">
        <v>12</v>
      </c>
      <c r="E18" t="s">
        <v>11</v>
      </c>
      <c r="F18" s="5">
        <f t="shared" si="1"/>
        <v>11700</v>
      </c>
      <c r="G18">
        <v>2</v>
      </c>
      <c r="H18" s="5">
        <f t="shared" si="2"/>
        <v>11700</v>
      </c>
      <c r="I18" s="3">
        <f t="shared" si="3"/>
        <v>2500</v>
      </c>
      <c r="J18" s="5">
        <f t="shared" si="4"/>
        <v>9200</v>
      </c>
      <c r="K18" s="6">
        <f t="shared" si="5"/>
        <v>830.48166655738851</v>
      </c>
      <c r="L18" s="5" t="str">
        <f t="shared" si="6"/>
        <v>VIP</v>
      </c>
    </row>
    <row r="19" spans="1:12">
      <c r="A19" t="s">
        <v>40</v>
      </c>
      <c r="B19" t="s">
        <v>8</v>
      </c>
      <c r="C19" s="3">
        <f t="shared" si="0"/>
        <v>8500</v>
      </c>
      <c r="D19" t="s">
        <v>11</v>
      </c>
      <c r="E19" t="s">
        <v>11</v>
      </c>
      <c r="F19" s="5">
        <f t="shared" si="1"/>
        <v>11100</v>
      </c>
      <c r="G19">
        <v>1</v>
      </c>
      <c r="H19" s="5">
        <f t="shared" si="2"/>
        <v>11100</v>
      </c>
      <c r="I19" s="3">
        <f t="shared" si="3"/>
        <v>2000</v>
      </c>
      <c r="J19" s="5">
        <f t="shared" si="4"/>
        <v>9100</v>
      </c>
      <c r="K19" s="6">
        <f t="shared" si="5"/>
        <v>784.04129046157539</v>
      </c>
      <c r="L19" s="5" t="str">
        <f t="shared" si="6"/>
        <v>Member</v>
      </c>
    </row>
    <row r="20" spans="1:12">
      <c r="A20" t="s">
        <v>36</v>
      </c>
      <c r="B20" t="s">
        <v>9</v>
      </c>
      <c r="C20" s="3">
        <f t="shared" si="0"/>
        <v>7000</v>
      </c>
      <c r="D20" t="s">
        <v>12</v>
      </c>
      <c r="E20" t="s">
        <v>12</v>
      </c>
      <c r="F20" s="5">
        <f t="shared" si="1"/>
        <v>7000</v>
      </c>
      <c r="G20">
        <v>3</v>
      </c>
      <c r="H20" s="5">
        <f t="shared" si="2"/>
        <v>7000</v>
      </c>
      <c r="I20" s="3">
        <f t="shared" si="3"/>
        <v>1750</v>
      </c>
      <c r="J20" s="5">
        <f t="shared" si="4"/>
        <v>5250</v>
      </c>
      <c r="K20" s="6">
        <f t="shared" si="5"/>
        <v>587.36832221766815</v>
      </c>
      <c r="L20" s="5" t="str">
        <f t="shared" si="6"/>
        <v>Member</v>
      </c>
    </row>
    <row r="21" spans="1:12">
      <c r="A21" t="s">
        <v>37</v>
      </c>
      <c r="B21" t="s">
        <v>9</v>
      </c>
      <c r="C21" s="3">
        <f t="shared" si="0"/>
        <v>7000</v>
      </c>
      <c r="D21" t="s">
        <v>11</v>
      </c>
      <c r="E21" t="s">
        <v>11</v>
      </c>
      <c r="F21" s="5">
        <f t="shared" si="1"/>
        <v>9600</v>
      </c>
      <c r="G21">
        <v>2</v>
      </c>
      <c r="H21" s="5">
        <f t="shared" si="2"/>
        <v>9600</v>
      </c>
      <c r="I21" s="3">
        <f t="shared" si="3"/>
        <v>1750</v>
      </c>
      <c r="J21" s="5">
        <f t="shared" si="4"/>
        <v>7850</v>
      </c>
      <c r="K21" s="6">
        <f t="shared" si="5"/>
        <v>659.50014697204381</v>
      </c>
      <c r="L21" s="5" t="str">
        <f t="shared" si="6"/>
        <v>Member</v>
      </c>
    </row>
    <row r="22" spans="1:12">
      <c r="A22" t="s">
        <v>38</v>
      </c>
      <c r="B22" t="s">
        <v>41</v>
      </c>
      <c r="C22" s="3">
        <f t="shared" si="0"/>
        <v>9500</v>
      </c>
      <c r="D22" t="s">
        <v>12</v>
      </c>
      <c r="E22" t="s">
        <v>11</v>
      </c>
      <c r="F22" s="5">
        <f>$C22+($D22="Yes")*$C$31+($E22="Yes")*$C$32</f>
        <v>11700</v>
      </c>
      <c r="G22">
        <v>4</v>
      </c>
      <c r="H22" s="5">
        <f t="shared" si="2"/>
        <v>11700</v>
      </c>
      <c r="I22" s="3">
        <f t="shared" si="3"/>
        <v>2500</v>
      </c>
      <c r="J22" s="5">
        <f t="shared" si="4"/>
        <v>9200</v>
      </c>
      <c r="K22" s="6">
        <f t="shared" si="5"/>
        <v>888.84665365286264</v>
      </c>
      <c r="L22" s="5" t="str">
        <f t="shared" si="6"/>
        <v>VIP</v>
      </c>
    </row>
    <row r="24" spans="1:12" ht="16">
      <c r="A24" s="8" t="s">
        <v>22</v>
      </c>
      <c r="B24" s="9"/>
      <c r="C24" s="9"/>
      <c r="E24" s="8" t="s">
        <v>16</v>
      </c>
      <c r="F24" s="8"/>
      <c r="G24" s="8"/>
      <c r="H24" s="8"/>
    </row>
    <row r="25" spans="1:12">
      <c r="A25" t="s">
        <v>13</v>
      </c>
      <c r="B25" t="s">
        <v>14</v>
      </c>
      <c r="C25" t="s">
        <v>5</v>
      </c>
    </row>
    <row r="26" spans="1:12">
      <c r="A26" t="s">
        <v>41</v>
      </c>
      <c r="B26" s="3">
        <v>9500</v>
      </c>
      <c r="C26" s="3">
        <v>2500</v>
      </c>
      <c r="E26" t="s">
        <v>17</v>
      </c>
      <c r="H26">
        <f>COUNTA(A8:A22)</f>
        <v>15</v>
      </c>
    </row>
    <row r="27" spans="1:12">
      <c r="A27" t="s">
        <v>8</v>
      </c>
      <c r="B27" s="3">
        <v>8500</v>
      </c>
      <c r="C27" s="3">
        <v>2000</v>
      </c>
      <c r="E27" t="s">
        <v>18</v>
      </c>
      <c r="H27" s="6">
        <f>AVERAGE(K8:K22)</f>
        <v>687.2516596527438</v>
      </c>
      <c r="I27" s="5"/>
    </row>
    <row r="28" spans="1:12">
      <c r="A28" t="s">
        <v>9</v>
      </c>
      <c r="B28" s="3">
        <v>7000</v>
      </c>
      <c r="C28" s="3">
        <v>1750</v>
      </c>
      <c r="E28" t="s">
        <v>19</v>
      </c>
      <c r="H28" s="6">
        <f>MEDIAN(K8:K22)</f>
        <v>680.1916699704268</v>
      </c>
    </row>
    <row r="29" spans="1:12">
      <c r="A29" t="s">
        <v>10</v>
      </c>
      <c r="B29" s="3">
        <v>5500</v>
      </c>
      <c r="C29" s="3">
        <v>1250</v>
      </c>
      <c r="E29" t="s">
        <v>20</v>
      </c>
      <c r="H29" s="5">
        <f>MAX(C8:C22)</f>
        <v>9500</v>
      </c>
    </row>
    <row r="30" spans="1:12">
      <c r="E30" t="s">
        <v>21</v>
      </c>
      <c r="H30" s="5">
        <f>MIN(C8:C22)</f>
        <v>5500</v>
      </c>
    </row>
    <row r="31" spans="1:12">
      <c r="A31" t="s">
        <v>42</v>
      </c>
      <c r="C31" s="3">
        <v>400</v>
      </c>
    </row>
    <row r="32" spans="1:12">
      <c r="A32" t="s">
        <v>43</v>
      </c>
      <c r="C32" s="3">
        <v>2200</v>
      </c>
    </row>
    <row r="33" spans="1:3">
      <c r="A33" t="s">
        <v>47</v>
      </c>
      <c r="C33" s="4">
        <v>6.2E-2</v>
      </c>
    </row>
    <row r="34" spans="1:3">
      <c r="A34" t="s">
        <v>15</v>
      </c>
      <c r="C34">
        <v>12</v>
      </c>
    </row>
  </sheetData>
  <mergeCells count="3">
    <mergeCell ref="A2:G3"/>
    <mergeCell ref="A24:C24"/>
    <mergeCell ref="E24:H24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Diablos Goose</dc:creator>
  <cp:lastModifiedBy>julie agbor</cp:lastModifiedBy>
  <dcterms:created xsi:type="dcterms:W3CDTF">2013-07-11T02:20:27Z</dcterms:created>
  <dcterms:modified xsi:type="dcterms:W3CDTF">2014-11-20T02:38:27Z</dcterms:modified>
</cp:coreProperties>
</file>