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1"/>
  </bookViews>
  <sheets>
    <sheet name="Sheet5" sheetId="5" r:id="rId1"/>
    <sheet name="Sheet1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Y16" i="1" l="1"/>
  <c r="Y15" i="1"/>
  <c r="X16" i="1"/>
  <c r="X15" i="1"/>
  <c r="W15" i="1"/>
  <c r="W16" i="1"/>
  <c r="Y6" i="1"/>
  <c r="Y7" i="1"/>
  <c r="Y8" i="1"/>
  <c r="Y9" i="1"/>
  <c r="Y10" i="1"/>
  <c r="Y11" i="1"/>
  <c r="Y12" i="1"/>
  <c r="Y13" i="1"/>
  <c r="Y5" i="1"/>
  <c r="X6" i="1"/>
  <c r="X7" i="1"/>
  <c r="X8" i="1"/>
  <c r="X9" i="1"/>
  <c r="X10" i="1"/>
  <c r="X11" i="1"/>
  <c r="X12" i="1"/>
  <c r="X13" i="1"/>
  <c r="X5" i="1"/>
  <c r="W6" i="1"/>
  <c r="W7" i="1"/>
  <c r="W8" i="1"/>
  <c r="W9" i="1"/>
  <c r="W10" i="1"/>
  <c r="W11" i="1"/>
  <c r="W12" i="1"/>
  <c r="W13" i="1"/>
  <c r="W5" i="1"/>
  <c r="R15" i="1"/>
  <c r="Q15" i="1"/>
  <c r="P15" i="1" l="1"/>
  <c r="O15" i="1"/>
  <c r="N15" i="1"/>
  <c r="M15" i="1"/>
  <c r="M5" i="1"/>
  <c r="M6" i="1"/>
  <c r="M7" i="1"/>
  <c r="M8" i="1"/>
  <c r="M9" i="1"/>
  <c r="M10" i="1"/>
  <c r="M11" i="1"/>
  <c r="M12" i="1"/>
  <c r="M4" i="1"/>
  <c r="L15" i="1"/>
  <c r="K15" i="1"/>
  <c r="J15" i="1"/>
  <c r="I15" i="1"/>
  <c r="L5" i="1"/>
  <c r="L6" i="1"/>
  <c r="L7" i="1"/>
  <c r="L8" i="1"/>
  <c r="L9" i="1"/>
  <c r="L10" i="1"/>
  <c r="L11" i="1"/>
  <c r="L12" i="1"/>
  <c r="L4" i="1"/>
  <c r="K5" i="1" l="1"/>
  <c r="K6" i="1"/>
  <c r="K7" i="1"/>
  <c r="K8" i="1"/>
  <c r="K9" i="1"/>
  <c r="K10" i="1"/>
  <c r="K11" i="1"/>
  <c r="K12" i="1"/>
  <c r="K4" i="1"/>
  <c r="J5" i="1"/>
  <c r="J6" i="1"/>
  <c r="J7" i="1"/>
  <c r="J8" i="1"/>
  <c r="J9" i="1"/>
  <c r="J10" i="1"/>
  <c r="J11" i="1"/>
  <c r="J12" i="1"/>
  <c r="J4" i="1"/>
  <c r="I5" i="1"/>
  <c r="I6" i="1"/>
  <c r="I7" i="1"/>
  <c r="I8" i="1"/>
  <c r="I9" i="1"/>
  <c r="I10" i="1"/>
  <c r="I11" i="1"/>
  <c r="I12" i="1"/>
  <c r="I4" i="1"/>
  <c r="H15" i="1"/>
  <c r="G15" i="1"/>
  <c r="F15" i="1"/>
  <c r="E15" i="1"/>
  <c r="H5" i="1"/>
  <c r="H6" i="1"/>
  <c r="H7" i="1"/>
  <c r="H8" i="1"/>
  <c r="H9" i="1"/>
  <c r="H10" i="1"/>
  <c r="H11" i="1"/>
  <c r="H12" i="1"/>
  <c r="H4" i="1"/>
  <c r="G5" i="1"/>
  <c r="G6" i="1"/>
  <c r="G7" i="1"/>
  <c r="G8" i="1"/>
  <c r="G9" i="1"/>
  <c r="G10" i="1"/>
  <c r="G11" i="1"/>
  <c r="G12" i="1"/>
  <c r="G4" i="1"/>
  <c r="F5" i="1"/>
  <c r="F6" i="1"/>
  <c r="F7" i="1"/>
  <c r="F8" i="1"/>
  <c r="F9" i="1"/>
  <c r="F10" i="1"/>
  <c r="F11" i="1"/>
  <c r="F12" i="1"/>
  <c r="F4" i="1"/>
  <c r="E5" i="1"/>
  <c r="E6" i="1"/>
  <c r="E7" i="1"/>
  <c r="E8" i="1"/>
  <c r="E9" i="1"/>
  <c r="E10" i="1"/>
  <c r="E11" i="1"/>
  <c r="E12" i="1"/>
  <c r="E4" i="1"/>
  <c r="D15" i="1"/>
  <c r="C15" i="1"/>
</calcChain>
</file>

<file path=xl/sharedStrings.xml><?xml version="1.0" encoding="utf-8"?>
<sst xmlns="http://schemas.openxmlformats.org/spreadsheetml/2006/main" count="62" uniqueCount="61">
  <si>
    <t>carbon content</t>
  </si>
  <si>
    <t>stregnth</t>
  </si>
  <si>
    <t>x av</t>
  </si>
  <si>
    <t>y av</t>
  </si>
  <si>
    <t>xi-xav</t>
  </si>
  <si>
    <t>yi-yav</t>
  </si>
  <si>
    <t>m</t>
  </si>
  <si>
    <t>e times f</t>
  </si>
  <si>
    <t>e squared</t>
  </si>
  <si>
    <t>sum h</t>
  </si>
  <si>
    <t>sumg</t>
  </si>
  <si>
    <t>b</t>
  </si>
  <si>
    <t>f squared</t>
  </si>
  <si>
    <t>recalc y</t>
  </si>
  <si>
    <t>re y -yav squared</t>
  </si>
  <si>
    <t>y-re y squ</t>
  </si>
  <si>
    <t>Steel Type</t>
  </si>
  <si>
    <t>sum i</t>
  </si>
  <si>
    <t>dev x</t>
  </si>
  <si>
    <t>dev y</t>
  </si>
  <si>
    <t>cor coeff</t>
  </si>
  <si>
    <t>residual</t>
  </si>
  <si>
    <t>sse</t>
  </si>
  <si>
    <t>ssr</t>
  </si>
  <si>
    <t>tss</t>
  </si>
  <si>
    <t>r^2</t>
  </si>
  <si>
    <t>excell cor</t>
  </si>
  <si>
    <t>excel RSQ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</si>
  <si>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</si>
  <si>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</si>
  <si>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</si>
  <si>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</si>
  <si>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</si>
  <si>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</si>
  <si>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</si>
  <si>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</si>
  <si>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</si>
  <si>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</si>
  <si>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</si>
  <si>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</si>
  <si>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</si>
  <si>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</si>
  <si>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</si>
  <si>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</si>
  <si>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</si>
  <si>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</si>
  <si>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</si>
  <si>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</si>
  <si>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</si>
  <si>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</si>
  <si>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</si>
  <si>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</si>
  <si>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</si>
  <si>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Carbon content (%)</t>
  </si>
  <si>
    <t>Strength (Mpa)</t>
  </si>
  <si>
    <t>Predicted Strength (linear)</t>
  </si>
  <si>
    <t>Predicted Strength (Polynomial Degree = 3)</t>
  </si>
  <si>
    <t>Predicted Strength (Polynomial Degree=6)</t>
  </si>
  <si>
    <t>Interpolation:0.33</t>
  </si>
  <si>
    <t>Extrapolation: 1.00</t>
  </si>
  <si>
    <t>R^2 value for the regression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</si>
</sst>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Continuous"/>
    </xf>
    <xf numFmtId="0" fontId="0" fillId="0" borderId="3" xfId="0" applyBorder="1"/>
    <xf numFmtId="0" fontId="0" fillId="2" borderId="3" xfId="0" applyFill="1" applyBorder="1"/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CA"/>
              <a:t>Carbon</a:t>
            </a:r>
            <a:r>
              <a:rPr lang="en-CA" baseline="0"/>
              <a:t> content vs. Measured strength of steel</a:t>
            </a:r>
          </a:p>
          <a:p>
            <a:pPr>
              <a:defRPr/>
            </a:pPr>
            <a:r>
              <a:rPr lang="en-CA" baseline="0"/>
              <a:t>Metallurgical Engineer: </a:t>
            </a:r>
            <a:endParaRPr lang="en-CA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21612455441808739"/>
                  <c:y val="0.24263705948401162"/>
                </c:manualLayout>
              </c:layout>
              <c:numFmt formatCode="General" sourceLinked="0"/>
            </c:trendlineLbl>
          </c:trendline>
          <c:xVal>
            <c:numRef>
              <c:f>Sheet1!$C$4:$C$12</c:f>
              <c:numCache>
                <c:formatCode>General</c:formatCode>
                <c:ptCount val="9"/>
                <c:pt idx="0">
                  <c:v>0.15</c:v>
                </c:pt>
                <c:pt idx="1">
                  <c:v>0.2</c:v>
                </c:pt>
                <c:pt idx="2">
                  <c:v>0.22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0.8</c:v>
                </c:pt>
                <c:pt idx="8">
                  <c:v>0.95</c:v>
                </c:pt>
              </c:numCache>
            </c:numRef>
          </c:xVal>
          <c:yVal>
            <c:numRef>
              <c:f>Sheet1!$D$4:$D$12</c:f>
              <c:numCache>
                <c:formatCode>General</c:formatCode>
                <c:ptCount val="9"/>
                <c:pt idx="0">
                  <c:v>315</c:v>
                </c:pt>
                <c:pt idx="1">
                  <c:v>330</c:v>
                </c:pt>
                <c:pt idx="2">
                  <c:v>358</c:v>
                </c:pt>
                <c:pt idx="3">
                  <c:v>345</c:v>
                </c:pt>
                <c:pt idx="4">
                  <c:v>415</c:v>
                </c:pt>
                <c:pt idx="5">
                  <c:v>507</c:v>
                </c:pt>
                <c:pt idx="6">
                  <c:v>483</c:v>
                </c:pt>
                <c:pt idx="7">
                  <c:v>585</c:v>
                </c:pt>
                <c:pt idx="8">
                  <c:v>529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723200"/>
        <c:axId val="151356160"/>
      </c:scatterChart>
      <c:valAx>
        <c:axId val="150723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Carbon Content (Weight %)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51356160"/>
        <c:crosses val="autoZero"/>
        <c:crossBetween val="midCat"/>
      </c:valAx>
      <c:valAx>
        <c:axId val="15135616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CA"/>
                  <a:t>Strength (MPa)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5072320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3080219638371178"/>
          <c:y val="0.32748062421964741"/>
          <c:w val="0.15574677377181573"/>
          <c:h val="0.11021967576689023"/>
        </c:manualLayout>
      </c:layout>
      <c:overlay val="0"/>
    </c:legend>
    <c:plotVisOnly val="1"/>
    <c:dispBlanksAs val="gap"/>
    <c:showDLblsOverMax val="0"/>
  </c:chart>
  <c:printSettings>
    <c:headerFooter/>
    <c:pageMargins b="1" l="1" r="1" t="1" header="0.5" footer="0.5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CA"/>
              <a:t>Carbon</a:t>
            </a:r>
            <a:r>
              <a:rPr lang="en-CA" baseline="0"/>
              <a:t> content vs. Measured strength of steel</a:t>
            </a:r>
          </a:p>
          <a:p>
            <a:pPr>
              <a:defRPr/>
            </a:pPr>
            <a:r>
              <a:rPr lang="en-CA" baseline="0"/>
              <a:t>Metallurgical Engineer: Simon Buckley</a:t>
            </a:r>
            <a:endParaRPr lang="en-CA"/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ly"/>
            <c:order val="3"/>
            <c:dispRSqr val="1"/>
            <c:dispEq val="1"/>
            <c:trendlineLbl>
              <c:layout>
                <c:manualLayout>
                  <c:x val="4.6895506283656532E-2"/>
                  <c:y val="0.18179049800260944"/>
                </c:manualLayout>
              </c:layout>
              <c:numFmt formatCode="General" sourceLinked="0"/>
            </c:trendlineLbl>
          </c:trendline>
          <c:xVal>
            <c:numRef>
              <c:f>Sheet1!$C$4:$C$12</c:f>
              <c:numCache>
                <c:formatCode>General</c:formatCode>
                <c:ptCount val="9"/>
                <c:pt idx="0">
                  <c:v>0.15</c:v>
                </c:pt>
                <c:pt idx="1">
                  <c:v>0.2</c:v>
                </c:pt>
                <c:pt idx="2">
                  <c:v>0.22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0.8</c:v>
                </c:pt>
                <c:pt idx="8">
                  <c:v>0.95</c:v>
                </c:pt>
              </c:numCache>
            </c:numRef>
          </c:xVal>
          <c:yVal>
            <c:numRef>
              <c:f>Sheet1!$D$4:$D$12</c:f>
              <c:numCache>
                <c:formatCode>General</c:formatCode>
                <c:ptCount val="9"/>
                <c:pt idx="0">
                  <c:v>315</c:v>
                </c:pt>
                <c:pt idx="1">
                  <c:v>330</c:v>
                </c:pt>
                <c:pt idx="2">
                  <c:v>358</c:v>
                </c:pt>
                <c:pt idx="3">
                  <c:v>345</c:v>
                </c:pt>
                <c:pt idx="4">
                  <c:v>415</c:v>
                </c:pt>
                <c:pt idx="5">
                  <c:v>507</c:v>
                </c:pt>
                <c:pt idx="6">
                  <c:v>483</c:v>
                </c:pt>
                <c:pt idx="7">
                  <c:v>585</c:v>
                </c:pt>
                <c:pt idx="8">
                  <c:v>529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197568"/>
        <c:axId val="151199744"/>
      </c:scatterChart>
      <c:valAx>
        <c:axId val="151197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Carbon Content (Weight %)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51199744"/>
        <c:crosses val="autoZero"/>
        <c:crossBetween val="midCat"/>
      </c:valAx>
      <c:valAx>
        <c:axId val="1511997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CA"/>
                  <a:t>Strength (MPa)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5119756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3080219638371178"/>
          <c:y val="0.32748062421964741"/>
          <c:w val="0.15574677377181573"/>
          <c:h val="0.11021967576689023"/>
        </c:manualLayout>
      </c:layout>
      <c:overlay val="0"/>
    </c:legend>
    <c:plotVisOnly val="1"/>
    <c:dispBlanksAs val="gap"/>
    <c:showDLblsOverMax val="0"/>
  </c:chart>
  <c:printSettings>
    <c:headerFooter/>
    <c:pageMargins b="1" l="1" r="1" t="1" header="0.5" footer="0.5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CA"/>
              <a:t>Carbon</a:t>
            </a:r>
            <a:r>
              <a:rPr lang="en-CA" baseline="0"/>
              <a:t> content vs. Measured strength of steel</a:t>
            </a:r>
          </a:p>
          <a:p>
            <a:pPr>
              <a:defRPr/>
            </a:pPr>
            <a:r>
              <a:rPr lang="en-CA" baseline="0"/>
              <a:t>Metallurgical Engineer: Simon Buckley</a:t>
            </a:r>
            <a:endParaRPr lang="en-CA"/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ly"/>
            <c:order val="6"/>
            <c:dispRSqr val="1"/>
            <c:dispEq val="1"/>
            <c:trendlineLbl>
              <c:layout>
                <c:manualLayout>
                  <c:x val="2.3230034455024775E-2"/>
                  <c:y val="0.23430074052352343"/>
                </c:manualLayout>
              </c:layout>
              <c:numFmt formatCode="#,##0.00" sourceLinked="0"/>
            </c:trendlineLbl>
          </c:trendline>
          <c:xVal>
            <c:numRef>
              <c:f>Sheet1!$C$4:$C$12</c:f>
              <c:numCache>
                <c:formatCode>General</c:formatCode>
                <c:ptCount val="9"/>
                <c:pt idx="0">
                  <c:v>0.15</c:v>
                </c:pt>
                <c:pt idx="1">
                  <c:v>0.2</c:v>
                </c:pt>
                <c:pt idx="2">
                  <c:v>0.22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0.8</c:v>
                </c:pt>
                <c:pt idx="8">
                  <c:v>0.95</c:v>
                </c:pt>
              </c:numCache>
            </c:numRef>
          </c:xVal>
          <c:yVal>
            <c:numRef>
              <c:f>Sheet1!$D$4:$D$12</c:f>
              <c:numCache>
                <c:formatCode>General</c:formatCode>
                <c:ptCount val="9"/>
                <c:pt idx="0">
                  <c:v>315</c:v>
                </c:pt>
                <c:pt idx="1">
                  <c:v>330</c:v>
                </c:pt>
                <c:pt idx="2">
                  <c:v>358</c:v>
                </c:pt>
                <c:pt idx="3">
                  <c:v>345</c:v>
                </c:pt>
                <c:pt idx="4">
                  <c:v>415</c:v>
                </c:pt>
                <c:pt idx="5">
                  <c:v>507</c:v>
                </c:pt>
                <c:pt idx="6">
                  <c:v>483</c:v>
                </c:pt>
                <c:pt idx="7">
                  <c:v>585</c:v>
                </c:pt>
                <c:pt idx="8">
                  <c:v>529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221376"/>
        <c:axId val="151223296"/>
      </c:scatterChart>
      <c:valAx>
        <c:axId val="151221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Carbon Content (Weight %)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51223296"/>
        <c:crosses val="autoZero"/>
        <c:crossBetween val="midCat"/>
      </c:valAx>
      <c:valAx>
        <c:axId val="1512232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CA"/>
                  <a:t>Strength (MPa)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5122137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3080219638371178"/>
          <c:y val="0.32748062421964741"/>
          <c:w val="0.15574677377181573"/>
          <c:h val="0.11021967576689023"/>
        </c:manualLayout>
      </c:layout>
      <c:overlay val="0"/>
    </c:legend>
    <c:plotVisOnly val="1"/>
    <c:dispBlanksAs val="gap"/>
    <c:showDLblsOverMax val="0"/>
  </c:chart>
  <c:printSettings>
    <c:headerFooter/>
    <c:pageMargins b="1" l="1" r="1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952499</xdr:colOff>
      <xdr:row>16</xdr:row>
      <xdr:rowOff>133350</xdr:rowOff>
    </xdr:from>
    <xdr:to>
      <xdr:col>14</xdr:col>
      <xdr:colOff>57149</xdr:colOff>
      <xdr:row>38</xdr:row>
      <xdr:rowOff>109537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257175</xdr:colOff>
      <xdr:row>17</xdr:row>
      <xdr:rowOff>9525</xdr:rowOff>
    </xdr:from>
    <xdr:to>
      <xdr:col>24</xdr:col>
      <xdr:colOff>923925</xdr:colOff>
      <xdr:row>38</xdr:row>
      <xdr:rowOff>176212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0</xdr:colOff>
      <xdr:row>18</xdr:row>
      <xdr:rowOff>0</xdr:rowOff>
    </xdr:from>
    <xdr:to>
      <xdr:col>39</xdr:col>
      <xdr:colOff>238125</xdr:colOff>
      <xdr:row>39</xdr:row>
      <xdr:rowOff>166687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L14" sqref="L14"/>
    </sheetView>
  </sheetViews>
  <sheetFormatPr defaultRowHeight="15" x14ac:dyDescent="0.25"/>
  <cols>
    <col min="1" max="1" width="20.7109375" customWidth="1"/>
    <col min="2" max="2" width="14.28515625" customWidth="1"/>
    <col min="3" max="3" width="15.28515625" customWidth="1"/>
    <col min="6" max="6" width="14.85546875" customWidth="1"/>
    <col min="7" max="7" width="11.85546875" customWidth="1"/>
    <col min="8" max="8" width="12" customWidth="1"/>
    <col min="9" max="9" width="12.42578125" customWidth="1"/>
  </cols>
  <sheetData>
    <row r="1" spans="1:9" x14ac:dyDescent="0.25">
      <c r="A1" t="s">
        <v>28</v>
      </c>
    </row>
    <row r="2" spans="1:9" ht="15.75" thickBot="1" x14ac:dyDescent="0.3"/>
    <row r="3" spans="1:9" x14ac:dyDescent="0.25">
      <c r="A3" s="4" t="s">
        <v>29</v>
      </c>
      <c r="B3" s="4"/>
    </row>
    <row r="4" spans="1:9" x14ac:dyDescent="0.25">
      <c r="A4" s="1" t="s">
        <v>30</v>
      </c>
      <c r="B4" s="1">
        <v>0.92482679932238554</v>
      </c>
    </row>
    <row r="5" spans="1:9" x14ac:dyDescent="0.25">
      <c r="A5" s="1" t="s">
        <v>31</v>
      </c>
      <c r="B5" s="1">
        <v>0.85530460874488801</v>
      </c>
    </row>
    <row r="6" spans="1:9" x14ac:dyDescent="0.25">
      <c r="A6" s="1" t="s">
        <v>32</v>
      </c>
      <c r="B6" s="1">
        <v>0.83463383856558626</v>
      </c>
    </row>
    <row r="7" spans="1:9" x14ac:dyDescent="0.25">
      <c r="A7" s="1" t="s">
        <v>33</v>
      </c>
      <c r="B7" s="1">
        <v>40.262180008057172</v>
      </c>
    </row>
    <row r="8" spans="1:9" ht="15.75" thickBot="1" x14ac:dyDescent="0.3">
      <c r="A8" s="2" t="s">
        <v>34</v>
      </c>
      <c r="B8" s="2">
        <v>9</v>
      </c>
    </row>
    <row r="10" spans="1:9" ht="15.75" thickBot="1" x14ac:dyDescent="0.3">
      <c r="A10" t="s">
        <v>35</v>
      </c>
    </row>
    <row r="11" spans="1:9" x14ac:dyDescent="0.25">
      <c r="A11" s="3"/>
      <c r="B11" s="3" t="s">
        <v>40</v>
      </c>
      <c r="C11" s="3" t="s">
        <v>41</v>
      </c>
      <c r="D11" s="3" t="s">
        <v>42</v>
      </c>
      <c r="E11" s="3" t="s">
        <v>43</v>
      </c>
      <c r="F11" s="3" t="s">
        <v>44</v>
      </c>
    </row>
    <row r="12" spans="1:9" x14ac:dyDescent="0.25">
      <c r="A12" s="1" t="s">
        <v>36</v>
      </c>
      <c r="B12" s="1">
        <v>1</v>
      </c>
      <c r="C12" s="1">
        <v>67074.698026991624</v>
      </c>
      <c r="D12" s="1">
        <v>67074.698026991624</v>
      </c>
      <c r="E12" s="1">
        <v>41.377491081649758</v>
      </c>
      <c r="F12" s="1">
        <v>3.5610860071596612E-4</v>
      </c>
    </row>
    <row r="13" spans="1:9" x14ac:dyDescent="0.25">
      <c r="A13" s="1" t="s">
        <v>37</v>
      </c>
      <c r="B13" s="1">
        <v>7</v>
      </c>
      <c r="C13" s="1">
        <v>11347.301973008391</v>
      </c>
      <c r="D13" s="1">
        <v>1621.0431390011986</v>
      </c>
      <c r="E13" s="1"/>
      <c r="F13" s="1"/>
    </row>
    <row r="14" spans="1:9" ht="15.75" thickBot="1" x14ac:dyDescent="0.3">
      <c r="A14" s="2" t="s">
        <v>38</v>
      </c>
      <c r="B14" s="2">
        <v>8</v>
      </c>
      <c r="C14" s="2">
        <v>78422.000000000015</v>
      </c>
      <c r="D14" s="2"/>
      <c r="E14" s="2"/>
      <c r="F14" s="2"/>
    </row>
    <row r="15" spans="1:9" ht="15.75" thickBot="1" x14ac:dyDescent="0.3"/>
    <row r="16" spans="1:9" x14ac:dyDescent="0.25">
      <c r="A16" s="3"/>
      <c r="B16" s="3" t="s">
        <v>45</v>
      </c>
      <c r="C16" s="3" t="s">
        <v>33</v>
      </c>
      <c r="D16" s="3" t="s">
        <v>46</v>
      </c>
      <c r="E16" s="3" t="s">
        <v>47</v>
      </c>
      <c r="F16" s="3" t="s">
        <v>48</v>
      </c>
      <c r="G16" s="3" t="s">
        <v>49</v>
      </c>
      <c r="H16" s="3" t="s">
        <v>50</v>
      </c>
      <c r="I16" s="3" t="s">
        <v>51</v>
      </c>
    </row>
    <row r="17" spans="1:9" x14ac:dyDescent="0.25">
      <c r="A17" s="1" t="s">
        <v>39</v>
      </c>
      <c r="B17" s="1">
        <v>279.9820410187383</v>
      </c>
      <c r="C17" s="1">
        <v>26.862718604104529</v>
      </c>
      <c r="D17" s="1">
        <v>10.422699397817391</v>
      </c>
      <c r="E17" s="1">
        <v>1.6273707854383837E-5</v>
      </c>
      <c r="F17" s="1">
        <v>216.46180514376005</v>
      </c>
      <c r="G17" s="1">
        <v>343.50227689371656</v>
      </c>
      <c r="H17" s="1">
        <v>216.46180514376005</v>
      </c>
      <c r="I17" s="1">
        <v>343.50227689371656</v>
      </c>
    </row>
    <row r="18" spans="1:9" ht="15.75" thickBot="1" x14ac:dyDescent="0.3">
      <c r="A18" s="2" t="s">
        <v>52</v>
      </c>
      <c r="B18" s="2">
        <v>326.9809783571252</v>
      </c>
      <c r="C18" s="2">
        <v>50.832376253161556</v>
      </c>
      <c r="D18" s="2">
        <v>6.4325337994953244</v>
      </c>
      <c r="E18" s="2">
        <v>3.5610860071596612E-4</v>
      </c>
      <c r="F18" s="2">
        <v>206.78150870281019</v>
      </c>
      <c r="G18" s="2">
        <v>447.18044801144021</v>
      </c>
      <c r="H18" s="2">
        <v>206.78150870281019</v>
      </c>
      <c r="I18" s="2">
        <v>447.18044801144021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16"/>
  <sheetViews>
    <sheetView tabSelected="1" topLeftCell="C1" workbookViewId="0">
      <selection activeCell="Y16" sqref="Y16"/>
    </sheetView>
  </sheetViews>
  <sheetFormatPr defaultRowHeight="15" x14ac:dyDescent="0.25"/>
  <cols>
    <col min="3" max="3" width="14.7109375" customWidth="1"/>
    <col min="11" max="11" width="16.28515625" customWidth="1"/>
    <col min="12" max="12" width="13.42578125" customWidth="1"/>
    <col min="18" max="18" width="12" customWidth="1"/>
    <col min="19" max="19" width="8.42578125" customWidth="1"/>
    <col min="21" max="21" width="13.28515625" customWidth="1"/>
    <col min="22" max="22" width="13.85546875" customWidth="1"/>
    <col min="23" max="23" width="10.140625" customWidth="1"/>
    <col min="24" max="24" width="18.140625" customWidth="1"/>
    <col min="25" max="25" width="17.85546875" customWidth="1"/>
  </cols>
  <sheetData>
    <row r="2" spans="2:25" x14ac:dyDescent="0.25">
      <c r="T2" s="7" t="s">
        <v>16</v>
      </c>
      <c r="U2" s="7" t="s">
        <v>53</v>
      </c>
      <c r="V2" s="7" t="s">
        <v>54</v>
      </c>
      <c r="W2" s="7" t="s">
        <v>55</v>
      </c>
      <c r="X2" s="7" t="s">
        <v>56</v>
      </c>
      <c r="Y2" s="7" t="s">
        <v>57</v>
      </c>
    </row>
    <row r="3" spans="2:25" x14ac:dyDescent="0.25">
      <c r="C3" t="s">
        <v>0</v>
      </c>
      <c r="D3" t="s">
        <v>1</v>
      </c>
      <c r="E3" t="s">
        <v>4</v>
      </c>
      <c r="F3" t="s">
        <v>5</v>
      </c>
      <c r="G3" t="s">
        <v>7</v>
      </c>
      <c r="H3" t="s">
        <v>8</v>
      </c>
      <c r="I3" t="s">
        <v>12</v>
      </c>
      <c r="J3" t="s">
        <v>13</v>
      </c>
      <c r="K3" t="s">
        <v>14</v>
      </c>
      <c r="L3" t="s">
        <v>15</v>
      </c>
      <c r="M3" t="s">
        <v>21</v>
      </c>
      <c r="T3" s="7"/>
      <c r="U3" s="7"/>
      <c r="V3" s="7"/>
      <c r="W3" s="7"/>
      <c r="X3" s="7"/>
      <c r="Y3" s="7"/>
    </row>
    <row r="4" spans="2:25" x14ac:dyDescent="0.25">
      <c r="B4">
        <v>1</v>
      </c>
      <c r="C4">
        <v>0.15</v>
      </c>
      <c r="D4">
        <v>315</v>
      </c>
      <c r="E4">
        <f>C4-C$15</f>
        <v>-0.30777777777777782</v>
      </c>
      <c r="F4">
        <f>D4-D$15</f>
        <v>-114.66666666666669</v>
      </c>
      <c r="G4">
        <f>E4*F4</f>
        <v>35.29185185185186</v>
      </c>
      <c r="H4">
        <f>E4^2</f>
        <v>9.4727160493827178E-2</v>
      </c>
      <c r="I4">
        <f>F4^2</f>
        <v>13148.444444444449</v>
      </c>
      <c r="J4">
        <f>$G$15*C4+$H$15</f>
        <v>329.02918777230707</v>
      </c>
      <c r="K4">
        <f>(J4-D$15)^2</f>
        <v>10127.902158212677</v>
      </c>
      <c r="L4">
        <f>(D4-J4)^2</f>
        <v>196.81810955065018</v>
      </c>
      <c r="M4">
        <f>D4-J4</f>
        <v>-14.029187772307068</v>
      </c>
      <c r="T4" s="7"/>
      <c r="U4" s="7"/>
      <c r="V4" s="7"/>
      <c r="W4" s="7"/>
      <c r="X4" s="7"/>
      <c r="Y4" s="7"/>
    </row>
    <row r="5" spans="2:25" x14ac:dyDescent="0.25">
      <c r="B5">
        <v>2</v>
      </c>
      <c r="C5">
        <v>0.2</v>
      </c>
      <c r="D5">
        <v>330</v>
      </c>
      <c r="E5">
        <f t="shared" ref="E5:E12" si="0">C5-C$15</f>
        <v>-0.25777777777777777</v>
      </c>
      <c r="F5">
        <f t="shared" ref="F5:F12" si="1">D5-D$15</f>
        <v>-99.666666666666686</v>
      </c>
      <c r="G5">
        <f t="shared" ref="G5:G12" si="2">E5*F5</f>
        <v>25.691851851851855</v>
      </c>
      <c r="H5">
        <f t="shared" ref="H5:H12" si="3">E5^2</f>
        <v>6.6449382716049374E-2</v>
      </c>
      <c r="I5">
        <f t="shared" ref="I5:I12" si="4">F5^2</f>
        <v>9933.4444444444489</v>
      </c>
      <c r="J5">
        <f t="shared" ref="J5:J12" si="5">$G$15*C5+$H$15</f>
        <v>345.37823669016336</v>
      </c>
      <c r="K5">
        <f t="shared" ref="K5:K12" si="6">(J5-D$15)^2</f>
        <v>7104.5394279039037</v>
      </c>
      <c r="L5">
        <f t="shared" ref="L5:L12" si="7">(D5-J5)^2</f>
        <v>236.49016369868662</v>
      </c>
      <c r="M5">
        <f t="shared" ref="M5:M12" si="8">D5-J5</f>
        <v>-15.378236690163362</v>
      </c>
      <c r="T5" s="5"/>
      <c r="U5" s="5">
        <v>0.15</v>
      </c>
      <c r="V5" s="5">
        <v>315</v>
      </c>
      <c r="W5" s="5">
        <f>$G$15*C4+$H$15</f>
        <v>329.02918777230707</v>
      </c>
      <c r="X5" s="5">
        <f>-1462.1*(U5)^3+1980.1*(U5)^2-352.48*(U5)+334.27</f>
        <v>321.01566249999996</v>
      </c>
      <c r="Y5" s="5">
        <f>(-359766)*(U5)^6+1107190.86*(U5)^5-1331045*(U5)^4+791779*(U5)^3-243177*(U5)^2+36652*(U5)-1792.6</f>
        <v>312.10944008750039</v>
      </c>
    </row>
    <row r="6" spans="2:25" x14ac:dyDescent="0.25">
      <c r="B6">
        <v>3</v>
      </c>
      <c r="C6">
        <v>0.22</v>
      </c>
      <c r="D6">
        <v>358</v>
      </c>
      <c r="E6">
        <f t="shared" si="0"/>
        <v>-0.23777777777777778</v>
      </c>
      <c r="F6">
        <f t="shared" si="1"/>
        <v>-71.666666666666686</v>
      </c>
      <c r="G6">
        <f t="shared" si="2"/>
        <v>17.040740740740745</v>
      </c>
      <c r="H6">
        <f t="shared" si="3"/>
        <v>5.6538271604938274E-2</v>
      </c>
      <c r="I6">
        <f t="shared" si="4"/>
        <v>5136.111111111114</v>
      </c>
      <c r="J6">
        <f t="shared" si="5"/>
        <v>351.91785625730586</v>
      </c>
      <c r="K6">
        <f t="shared" si="6"/>
        <v>6044.877520070735</v>
      </c>
      <c r="L6">
        <f t="shared" si="7"/>
        <v>36.992472506793519</v>
      </c>
      <c r="M6">
        <f t="shared" si="8"/>
        <v>6.0821437426941429</v>
      </c>
      <c r="T6" s="6"/>
      <c r="U6" s="6">
        <v>0.2</v>
      </c>
      <c r="V6" s="6">
        <v>330</v>
      </c>
      <c r="W6" s="6">
        <f t="shared" ref="W6:W13" si="9">$G$15*C5+$H$15</f>
        <v>345.37823669016336</v>
      </c>
      <c r="X6" s="6">
        <f t="shared" ref="X6:X13" si="10">-1462.1*(U6)^3+1980.1*(U6)^2-352.48*(U6)+334.27</f>
        <v>331.28120000000001</v>
      </c>
      <c r="Y6" s="6">
        <f t="shared" ref="Y6:Y13" si="11">(-359766)*(U6)^6+1107190.86*(U6)^5-1331045*(U6)^4+791779*(U6)^3-243177*(U6)^2+36652*(U6)-1792.6</f>
        <v>346.55605119999973</v>
      </c>
    </row>
    <row r="7" spans="2:25" x14ac:dyDescent="0.25">
      <c r="B7">
        <v>4</v>
      </c>
      <c r="C7">
        <v>0.3</v>
      </c>
      <c r="D7">
        <v>345</v>
      </c>
      <c r="E7">
        <f t="shared" si="0"/>
        <v>-0.15777777777777779</v>
      </c>
      <c r="F7">
        <f t="shared" si="1"/>
        <v>-84.666666666666686</v>
      </c>
      <c r="G7">
        <f t="shared" si="2"/>
        <v>13.358518518518522</v>
      </c>
      <c r="H7">
        <f t="shared" si="3"/>
        <v>2.4893827160493834E-2</v>
      </c>
      <c r="I7">
        <f t="shared" si="4"/>
        <v>7168.444444444448</v>
      </c>
      <c r="J7">
        <f t="shared" si="5"/>
        <v>378.07633452587584</v>
      </c>
      <c r="K7">
        <f t="shared" si="6"/>
        <v>2661.5623703971173</v>
      </c>
      <c r="L7">
        <f t="shared" si="7"/>
        <v>1094.043905667646</v>
      </c>
      <c r="M7">
        <f t="shared" si="8"/>
        <v>-33.076334525875836</v>
      </c>
      <c r="T7" s="5"/>
      <c r="U7" s="5">
        <v>0.22</v>
      </c>
      <c r="V7" s="5">
        <v>358</v>
      </c>
      <c r="W7" s="5">
        <f t="shared" si="9"/>
        <v>351.91785625730586</v>
      </c>
      <c r="X7" s="5">
        <f t="shared" si="10"/>
        <v>336.99279919999998</v>
      </c>
      <c r="Y7" s="5">
        <f t="shared" si="11"/>
        <v>343.69840687788792</v>
      </c>
    </row>
    <row r="8" spans="2:25" x14ac:dyDescent="0.25">
      <c r="B8">
        <v>5</v>
      </c>
      <c r="C8">
        <v>0.4</v>
      </c>
      <c r="D8">
        <v>415</v>
      </c>
      <c r="E8">
        <f t="shared" si="0"/>
        <v>-5.7777777777777761E-2</v>
      </c>
      <c r="F8">
        <f t="shared" si="1"/>
        <v>-14.666666666666686</v>
      </c>
      <c r="G8">
        <f t="shared" si="2"/>
        <v>0.84740740740740828</v>
      </c>
      <c r="H8">
        <f t="shared" si="3"/>
        <v>3.3382716049382699E-3</v>
      </c>
      <c r="I8">
        <f t="shared" si="4"/>
        <v>215.11111111111165</v>
      </c>
      <c r="J8">
        <f t="shared" si="5"/>
        <v>410.77443236158837</v>
      </c>
      <c r="K8">
        <f t="shared" si="6"/>
        <v>356.91651703797805</v>
      </c>
      <c r="L8">
        <f t="shared" si="7"/>
        <v>17.855421866791662</v>
      </c>
      <c r="M8">
        <f t="shared" si="8"/>
        <v>4.2255676384116327</v>
      </c>
      <c r="T8" s="5"/>
      <c r="U8" s="6">
        <v>0.3</v>
      </c>
      <c r="V8" s="6">
        <v>345</v>
      </c>
      <c r="W8" s="6">
        <f t="shared" si="9"/>
        <v>378.07633452587584</v>
      </c>
      <c r="X8" s="6">
        <f t="shared" si="10"/>
        <v>367.25829999999996</v>
      </c>
      <c r="Y8" s="6">
        <f t="shared" si="11"/>
        <v>341.84287579999955</v>
      </c>
    </row>
    <row r="9" spans="2:25" x14ac:dyDescent="0.25">
      <c r="B9">
        <v>6</v>
      </c>
      <c r="C9">
        <v>0.5</v>
      </c>
      <c r="D9">
        <v>507</v>
      </c>
      <c r="E9">
        <f t="shared" si="0"/>
        <v>4.2222222222222217E-2</v>
      </c>
      <c r="F9">
        <f t="shared" si="1"/>
        <v>77.333333333333314</v>
      </c>
      <c r="G9">
        <f t="shared" si="2"/>
        <v>3.2651851851851839</v>
      </c>
      <c r="H9">
        <f t="shared" si="3"/>
        <v>1.7827160493827155E-3</v>
      </c>
      <c r="I9">
        <f t="shared" si="4"/>
        <v>5980.4444444444416</v>
      </c>
      <c r="J9">
        <f t="shared" si="5"/>
        <v>443.4725301973009</v>
      </c>
      <c r="K9">
        <f t="shared" si="6"/>
        <v>190.60186782649578</v>
      </c>
      <c r="L9">
        <f t="shared" si="7"/>
        <v>4035.7394195328461</v>
      </c>
      <c r="M9">
        <f t="shared" si="8"/>
        <v>63.527469802699102</v>
      </c>
      <c r="T9" s="5"/>
      <c r="U9" s="5">
        <v>0.4</v>
      </c>
      <c r="V9" s="5">
        <v>415</v>
      </c>
      <c r="W9" s="5">
        <f t="shared" si="9"/>
        <v>410.77443236158837</v>
      </c>
      <c r="X9" s="5">
        <f t="shared" si="10"/>
        <v>416.51959999999997</v>
      </c>
      <c r="Y9" s="5">
        <f t="shared" si="11"/>
        <v>423.01687039999933</v>
      </c>
    </row>
    <row r="10" spans="2:25" x14ac:dyDescent="0.25">
      <c r="B10">
        <v>7</v>
      </c>
      <c r="C10">
        <v>0.6</v>
      </c>
      <c r="D10">
        <v>483</v>
      </c>
      <c r="E10">
        <f t="shared" si="0"/>
        <v>0.14222222222222219</v>
      </c>
      <c r="F10">
        <f t="shared" si="1"/>
        <v>53.333333333333314</v>
      </c>
      <c r="G10">
        <f t="shared" si="2"/>
        <v>7.585185185185181</v>
      </c>
      <c r="H10">
        <f t="shared" si="3"/>
        <v>2.0227160493827154E-2</v>
      </c>
      <c r="I10">
        <f t="shared" si="4"/>
        <v>2844.4444444444425</v>
      </c>
      <c r="J10">
        <f t="shared" si="5"/>
        <v>476.17062803301337</v>
      </c>
      <c r="K10">
        <f t="shared" si="6"/>
        <v>2162.618422762665</v>
      </c>
      <c r="L10">
        <f t="shared" si="7"/>
        <v>46.640321463462804</v>
      </c>
      <c r="M10">
        <f t="shared" si="8"/>
        <v>6.8293719669866277</v>
      </c>
      <c r="T10" s="5"/>
      <c r="U10" s="6">
        <v>0.5</v>
      </c>
      <c r="V10" s="6">
        <v>507</v>
      </c>
      <c r="W10" s="6">
        <f t="shared" si="9"/>
        <v>443.4725301973009</v>
      </c>
      <c r="X10" s="6">
        <f t="shared" si="10"/>
        <v>470.29249999999996</v>
      </c>
      <c r="Y10" s="6">
        <f t="shared" si="11"/>
        <v>499.58312500000329</v>
      </c>
    </row>
    <row r="11" spans="2:25" x14ac:dyDescent="0.25">
      <c r="B11">
        <v>8</v>
      </c>
      <c r="C11">
        <v>0.8</v>
      </c>
      <c r="D11">
        <v>585</v>
      </c>
      <c r="E11">
        <f t="shared" si="0"/>
        <v>0.34222222222222226</v>
      </c>
      <c r="F11">
        <f t="shared" si="1"/>
        <v>155.33333333333331</v>
      </c>
      <c r="G11">
        <f t="shared" si="2"/>
        <v>53.15851851851852</v>
      </c>
      <c r="H11">
        <f t="shared" si="3"/>
        <v>0.11711604938271608</v>
      </c>
      <c r="I11">
        <f t="shared" si="4"/>
        <v>24128.444444444438</v>
      </c>
      <c r="J11">
        <f t="shared" si="5"/>
        <v>541.56682370443843</v>
      </c>
      <c r="K11">
        <f t="shared" si="6"/>
        <v>12521.645145077979</v>
      </c>
      <c r="L11">
        <f t="shared" si="7"/>
        <v>1886.4408031213311</v>
      </c>
      <c r="M11">
        <f t="shared" si="8"/>
        <v>43.433176295561566</v>
      </c>
      <c r="T11" s="5"/>
      <c r="U11" s="5">
        <v>0.6</v>
      </c>
      <c r="V11" s="5">
        <v>483</v>
      </c>
      <c r="W11" s="5">
        <f t="shared" si="9"/>
        <v>476.17062803301337</v>
      </c>
      <c r="X11" s="5">
        <f t="shared" si="10"/>
        <v>519.80439999999999</v>
      </c>
      <c r="Y11" s="5">
        <f t="shared" si="11"/>
        <v>485.63077760001261</v>
      </c>
    </row>
    <row r="12" spans="2:25" x14ac:dyDescent="0.25">
      <c r="B12">
        <v>9</v>
      </c>
      <c r="C12">
        <v>0.95</v>
      </c>
      <c r="D12">
        <v>529</v>
      </c>
      <c r="E12">
        <f t="shared" si="0"/>
        <v>0.49222222222222217</v>
      </c>
      <c r="F12">
        <f t="shared" si="1"/>
        <v>99.333333333333314</v>
      </c>
      <c r="G12">
        <f t="shared" si="2"/>
        <v>48.894074074074062</v>
      </c>
      <c r="H12">
        <f t="shared" si="3"/>
        <v>0.24228271604938267</v>
      </c>
      <c r="I12">
        <f t="shared" si="4"/>
        <v>9867.1111111111077</v>
      </c>
      <c r="J12">
        <f t="shared" si="5"/>
        <v>590.61397045800709</v>
      </c>
      <c r="K12">
        <f t="shared" si="6"/>
        <v>25904.034597702015</v>
      </c>
      <c r="L12">
        <f t="shared" si="7"/>
        <v>3796.2813556001702</v>
      </c>
      <c r="M12">
        <f t="shared" si="8"/>
        <v>-61.613970458007088</v>
      </c>
      <c r="T12" s="5"/>
      <c r="U12" s="6">
        <v>0.8</v>
      </c>
      <c r="V12" s="6">
        <v>585</v>
      </c>
      <c r="W12" s="6">
        <f t="shared" si="9"/>
        <v>541.56682370443843</v>
      </c>
      <c r="X12" s="6">
        <f t="shared" si="10"/>
        <v>570.95479999999998</v>
      </c>
      <c r="Y12" s="6">
        <f t="shared" si="11"/>
        <v>584.33870080003044</v>
      </c>
    </row>
    <row r="13" spans="2:25" x14ac:dyDescent="0.25">
      <c r="T13" s="5"/>
      <c r="U13" s="5">
        <v>0.95</v>
      </c>
      <c r="V13" s="5">
        <v>529</v>
      </c>
      <c r="W13" s="5">
        <f t="shared" si="9"/>
        <v>590.61397045800709</v>
      </c>
      <c r="X13" s="5">
        <f t="shared" si="10"/>
        <v>532.88626249999993</v>
      </c>
      <c r="Y13" s="5">
        <f t="shared" si="11"/>
        <v>528.71861338744793</v>
      </c>
    </row>
    <row r="14" spans="2:25" x14ac:dyDescent="0.25">
      <c r="C14" t="s">
        <v>2</v>
      </c>
      <c r="D14" t="s">
        <v>3</v>
      </c>
      <c r="E14" t="s">
        <v>10</v>
      </c>
      <c r="F14" t="s">
        <v>9</v>
      </c>
      <c r="G14" t="s">
        <v>6</v>
      </c>
      <c r="H14" t="s">
        <v>11</v>
      </c>
      <c r="I14" t="s">
        <v>17</v>
      </c>
      <c r="J14" t="s">
        <v>18</v>
      </c>
      <c r="K14" t="s">
        <v>19</v>
      </c>
      <c r="L14" t="s">
        <v>20</v>
      </c>
      <c r="M14" t="s">
        <v>22</v>
      </c>
      <c r="N14" t="s">
        <v>23</v>
      </c>
      <c r="O14" t="s">
        <v>24</v>
      </c>
      <c r="P14" t="s">
        <v>25</v>
      </c>
      <c r="Q14" t="s">
        <v>26</v>
      </c>
      <c r="R14" t="s">
        <v>27</v>
      </c>
      <c r="T14" s="5"/>
      <c r="U14" s="8" t="s">
        <v>60</v>
      </c>
      <c r="V14" s="8"/>
      <c r="W14" s="6">
        <v>0.85529999999999995</v>
      </c>
      <c r="X14" s="6">
        <v>0.95040000000000002</v>
      </c>
      <c r="Y14" s="6">
        <v>0.99</v>
      </c>
    </row>
    <row r="15" spans="2:25" x14ac:dyDescent="0.25">
      <c r="C15">
        <f>AVERAGE(C4:C12)</f>
        <v>0.45777777777777778</v>
      </c>
      <c r="D15">
        <f>AVERAGE(D4:D12)</f>
        <v>429.66666666666669</v>
      </c>
      <c r="E15">
        <f>SUM(G4:G12)</f>
        <v>205.13333333333333</v>
      </c>
      <c r="F15">
        <f>SUM(H4:H12)</f>
        <v>0.62735555555555556</v>
      </c>
      <c r="G15">
        <f>E15/F15</f>
        <v>326.98097835712514</v>
      </c>
      <c r="H15">
        <f>D15-(G15*C15)</f>
        <v>279.9820410187383</v>
      </c>
      <c r="I15">
        <f>SUM(I4:I12)</f>
        <v>78422.000000000015</v>
      </c>
      <c r="J15">
        <f>(F15/8)^(1/2)</f>
        <v>0.28003472006957358</v>
      </c>
      <c r="K15">
        <f>(I15/8)^(1/2)</f>
        <v>99.008837989343164</v>
      </c>
      <c r="L15">
        <f>E15/(8*J15*K15)</f>
        <v>0.92482679932238543</v>
      </c>
      <c r="M15">
        <f>SUM(L4:L12)</f>
        <v>11347.30197300838</v>
      </c>
      <c r="N15">
        <f>SUM(K4:K12)</f>
        <v>67074.698026991566</v>
      </c>
      <c r="O15">
        <f>M15+N15</f>
        <v>78421.999999999942</v>
      </c>
      <c r="P15">
        <f>N15/O15</f>
        <v>0.85530460874488812</v>
      </c>
      <c r="Q15">
        <f>CORREL(C4:C12,D4:D12)</f>
        <v>0.92482679932238554</v>
      </c>
      <c r="R15">
        <f>RSQ(C4:C12,D4:D12)</f>
        <v>0.85530460874488778</v>
      </c>
      <c r="T15" s="5"/>
      <c r="U15" s="9" t="s">
        <v>58</v>
      </c>
      <c r="V15" s="9"/>
      <c r="W15" s="5">
        <f>$G$15*0.33+$H$15</f>
        <v>387.88576387658964</v>
      </c>
      <c r="X15" s="5">
        <f>-1462.1*(0.33)^3+1980.1*(0.33)^2-352.48*(0.33)+334.27</f>
        <v>381.0410023</v>
      </c>
      <c r="Y15" s="5">
        <f>(-359766)*(0.33)^6+1107190.86*(0.33)^5-1331045*(0.33)^4+791779*(0.33)^3-243177*(0.33)^2+36652*(0.33)-1792.6</f>
        <v>358.01312642554558</v>
      </c>
    </row>
    <row r="16" spans="2:25" x14ac:dyDescent="0.25">
      <c r="T16" s="5"/>
      <c r="U16" s="8" t="s">
        <v>59</v>
      </c>
      <c r="V16" s="8"/>
      <c r="W16" s="6">
        <f>$G$15*1+$H$15</f>
        <v>606.9630193758635</v>
      </c>
      <c r="X16" s="6">
        <f>-1462.1*(1)^3+1980.1*(1)^2-352.48*(1)+334.27</f>
        <v>499.78999999999996</v>
      </c>
      <c r="Y16" s="6">
        <f>(-359766)*(1)^6+1107190.86*(1)^5-1331045*(1)^4+791779*(1)^3-243177*(1)^2+36652*(1)-1792.6</f>
        <v>-158.73999999989746</v>
      </c>
    </row>
  </sheetData>
  <mergeCells count="9">
    <mergeCell ref="Y2:Y4"/>
    <mergeCell ref="U14:V14"/>
    <mergeCell ref="U15:V15"/>
    <mergeCell ref="U16:V16"/>
    <mergeCell ref="T2:T4"/>
    <mergeCell ref="U2:U4"/>
    <mergeCell ref="V2:V4"/>
    <mergeCell ref="W2:W4"/>
    <mergeCell ref="X2:X4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4" sqref="D4:G5"/>
    </sheetView>
  </sheetViews>
  <sheetFormatPr defaultRowHeight="15" x14ac:dyDescent="0.25"/>
  <cols>
    <col min="4" max="4" width="10.285156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Sheet5</vt:lpstr>
      <vt:lpstr>Sheet1</vt:lpstr>
      <vt:lpstr>Sheet2</vt:lpstr>
      <vt:lpstr>Sheet3</vt:lpstr>
    </vt:vector>
  </TitlesOfParts>
  <Company>MAE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Buckley</dc:creator>
  <cp:lastModifiedBy>Simon</cp:lastModifiedBy>
  <cp:lastPrinted>2013-11-16T22:17:55Z</cp:lastPrinted>
  <dcterms:created xsi:type="dcterms:W3CDTF">2013-11-11T16:58:26Z</dcterms:created>
  <dcterms:modified xsi:type="dcterms:W3CDTF">2015-02-21T04:05:36Z</dcterms:modified>
</cp:coreProperties>
</file>