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chool\ECOR\"/>
    </mc:Choice>
  </mc:AlternateContent>
  <bookViews>
    <workbookView xWindow="0" yWindow="0" windowWidth="13800" windowHeight="4092"/>
  </bookViews>
  <sheets>
    <sheet name="Sheet1" sheetId="1" r:id="rId1"/>
    <sheet name="one" sheetId="2" r:id="rId2"/>
    <sheet name="three" sheetId="3" r:id="rId3"/>
    <sheet name="six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H13" i="1"/>
  <c r="F2" i="1"/>
  <c r="F5" i="1"/>
  <c r="F6" i="1"/>
  <c r="U12" i="1"/>
  <c r="M2" i="1"/>
  <c r="R3" i="1"/>
  <c r="R4" i="1"/>
  <c r="R5" i="1"/>
  <c r="R6" i="1"/>
  <c r="R7" i="1"/>
  <c r="R8" i="1"/>
  <c r="R9" i="1"/>
  <c r="R10" i="1"/>
  <c r="R11" i="1"/>
  <c r="R12" i="1"/>
  <c r="R2" i="1"/>
  <c r="U3" i="1"/>
  <c r="U4" i="1"/>
  <c r="U5" i="1"/>
  <c r="U6" i="1"/>
  <c r="U7" i="1"/>
  <c r="U8" i="1"/>
  <c r="U9" i="1"/>
  <c r="U10" i="1"/>
  <c r="U11" i="1"/>
  <c r="U2" i="1"/>
  <c r="M11" i="1"/>
  <c r="M10" i="1"/>
  <c r="M12" i="1"/>
  <c r="B35" i="1"/>
  <c r="B36" i="1"/>
  <c r="I3" i="1"/>
  <c r="L3" i="1" s="1"/>
  <c r="I4" i="1"/>
  <c r="L4" i="1" s="1"/>
  <c r="I5" i="1"/>
  <c r="L5" i="1" s="1"/>
  <c r="I6" i="1"/>
  <c r="L6" i="1" s="1"/>
  <c r="I7" i="1"/>
  <c r="L7" i="1" s="1"/>
  <c r="I8" i="1"/>
  <c r="L8" i="1" s="1"/>
  <c r="I9" i="1"/>
  <c r="L9" i="1" s="1"/>
  <c r="I10" i="1"/>
  <c r="L10" i="1" s="1"/>
  <c r="I2" i="1"/>
  <c r="C15" i="1"/>
  <c r="H3" i="1"/>
  <c r="K3" i="1" s="1"/>
  <c r="H4" i="1"/>
  <c r="H5" i="1"/>
  <c r="K5" i="1" s="1"/>
  <c r="H6" i="1"/>
  <c r="K6" i="1" s="1"/>
  <c r="H7" i="1"/>
  <c r="K7" i="1" s="1"/>
  <c r="H8" i="1"/>
  <c r="K8" i="1" s="1"/>
  <c r="H9" i="1"/>
  <c r="K9" i="1" s="1"/>
  <c r="H10" i="1"/>
  <c r="K10" i="1" s="1"/>
  <c r="H2" i="1"/>
  <c r="K2" i="1" s="1"/>
  <c r="B15" i="1"/>
  <c r="J4" i="1" l="1"/>
  <c r="I13" i="1"/>
  <c r="K4" i="1"/>
  <c r="K13" i="1" s="1"/>
  <c r="J2" i="1"/>
  <c r="L2" i="1"/>
  <c r="L13" i="1" s="1"/>
  <c r="J3" i="1"/>
  <c r="J7" i="1"/>
  <c r="J5" i="1"/>
  <c r="J6" i="1"/>
  <c r="J10" i="1"/>
  <c r="J8" i="1"/>
  <c r="J9" i="1"/>
  <c r="J13" i="1" l="1"/>
  <c r="F3" i="1" l="1"/>
  <c r="F4" i="1" s="1"/>
  <c r="M3" i="1"/>
  <c r="M9" i="1"/>
  <c r="M6" i="1"/>
  <c r="M7" i="1"/>
  <c r="M5" i="1"/>
  <c r="M4" i="1"/>
  <c r="M8" i="1"/>
  <c r="N6" i="1" l="1"/>
  <c r="O6" i="1"/>
  <c r="N2" i="1"/>
  <c r="O2" i="1"/>
  <c r="N7" i="1"/>
  <c r="O7" i="1"/>
  <c r="N9" i="1"/>
  <c r="O9" i="1"/>
  <c r="N3" i="1"/>
  <c r="O3" i="1"/>
  <c r="N8" i="1"/>
  <c r="O8" i="1"/>
  <c r="N10" i="1"/>
  <c r="O10" i="1"/>
  <c r="N4" i="1"/>
  <c r="O4" i="1"/>
  <c r="N5" i="1"/>
  <c r="O5" i="1"/>
  <c r="N13" i="1" l="1"/>
  <c r="O13" i="1"/>
  <c r="F8" i="1" l="1"/>
</calcChain>
</file>

<file path=xl/sharedStrings.xml><?xml version="1.0" encoding="utf-8"?>
<sst xmlns="http://schemas.openxmlformats.org/spreadsheetml/2006/main" count="86" uniqueCount="68">
  <si>
    <t>Steel Grade</t>
  </si>
  <si>
    <t>Carbon Content (weight %)</t>
  </si>
  <si>
    <t>Strength (Mpa)</t>
  </si>
  <si>
    <t>Mean</t>
  </si>
  <si>
    <t>Standard deviation</t>
  </si>
  <si>
    <t>Standard Error</t>
  </si>
  <si>
    <t>Median</t>
  </si>
  <si>
    <t>Mode</t>
  </si>
  <si>
    <t>Standard Deviation</t>
  </si>
  <si>
    <t>Sample Variance</t>
  </si>
  <si>
    <t>Kurtosis</t>
  </si>
  <si>
    <t>Skewness</t>
  </si>
  <si>
    <t>Range</t>
  </si>
  <si>
    <t>Minimum</t>
  </si>
  <si>
    <t>Maximum</t>
  </si>
  <si>
    <t>Sum</t>
  </si>
  <si>
    <t>Count</t>
  </si>
  <si>
    <t>Confidence Level(95.0%)</t>
  </si>
  <si>
    <t>Stregth</t>
  </si>
  <si>
    <t>Carbon content</t>
  </si>
  <si>
    <t>correlation coefficient</t>
  </si>
  <si>
    <t>(x-x')</t>
  </si>
  <si>
    <t>(y-y')</t>
  </si>
  <si>
    <t>(x-x')(y-y')</t>
  </si>
  <si>
    <t>(x-x')^2</t>
  </si>
  <si>
    <t>(y-y')^2</t>
  </si>
  <si>
    <t>Sum (x-x')</t>
  </si>
  <si>
    <t>Sum (y-y')</t>
  </si>
  <si>
    <t>sum (x-x')(y-y')</t>
  </si>
  <si>
    <t>Sum(x-x')^2</t>
  </si>
  <si>
    <t>Sum(y-y')^2</t>
  </si>
  <si>
    <t>Slope (m)</t>
  </si>
  <si>
    <t>Intercept (b)</t>
  </si>
  <si>
    <t>TSS</t>
  </si>
  <si>
    <t>SSR</t>
  </si>
  <si>
    <t>SSE</t>
  </si>
  <si>
    <t>Predicted y (y hat)</t>
  </si>
  <si>
    <t>(m)</t>
  </si>
  <si>
    <t>(b)</t>
  </si>
  <si>
    <t>x mean</t>
  </si>
  <si>
    <t>y mean</t>
  </si>
  <si>
    <t>(y-y hat)^2</t>
  </si>
  <si>
    <t>Sum (y-y hat)^2</t>
  </si>
  <si>
    <t>(y hat-y')^2</t>
  </si>
  <si>
    <t>Sum(y hat-y')^2</t>
  </si>
  <si>
    <r>
      <t>r</t>
    </r>
    <r>
      <rPr>
        <b/>
        <sz val="11"/>
        <color theme="0"/>
        <rFont val="Calibri"/>
        <family val="2"/>
      </rPr>
      <t>²</t>
    </r>
  </si>
  <si>
    <t>Exel correlation coefficient</t>
  </si>
  <si>
    <t>Exel r²</t>
  </si>
  <si>
    <t>SUMMARY OUTPUT</t>
  </si>
  <si>
    <t>Regression Statistics</t>
  </si>
  <si>
    <t>Multiple R</t>
  </si>
  <si>
    <t>R Square</t>
  </si>
  <si>
    <t>Adjusted R Square</t>
  </si>
  <si>
    <t>Observations</t>
  </si>
  <si>
    <t>Intercept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</si>
  <si>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</si>
  <si>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</si>
  <si>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</si>
  <si>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</si>
  <si>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</si>
  <si>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</si>
  <si>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</si>
  <si>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X Variable 1</t>
  </si>
  <si>
    <t>third order polynomial equation</t>
  </si>
  <si>
    <t>Predicted value</t>
  </si>
  <si>
    <t>sixth order polynomial equation</t>
  </si>
  <si>
    <t>My Correlation coefficient</t>
  </si>
  <si>
    <t>My r²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</si>
</sst>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4" formatCode="0.0000"/>
    <numFmt numFmtId="176" formatCode="0.0"/>
    <numFmt numFmtId="177" formatCode="0.0E+00"/>
  </numFmts>
  <fonts count="10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Calibri"/>
      <family val="2"/>
    </font>
    <font>
      <sz val="11"/>
      <color rgb="FF59595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/>
      <bottom/>
      <diagonal/>
    </border>
    <border>
      <left style="double">
        <color rgb="FF3F3F3F"/>
      </left>
      <right style="double">
        <color rgb="FF3F3F3F"/>
      </right>
      <top/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/>
      <right style="thin">
        <color rgb="FF7F7F7F"/>
      </right>
      <top/>
      <bottom/>
      <diagonal/>
    </border>
    <border>
      <left style="thick">
        <color theme="1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/>
      <top/>
      <bottom style="double">
        <color rgb="FF3F3F3F"/>
      </bottom>
      <diagonal/>
    </border>
    <border>
      <left/>
      <right/>
      <top/>
      <bottom style="double">
        <color rgb="FF3F3F3F"/>
      </bottom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  <xf numFmtId="0" fontId="4" fillId="5" borderId="2" applyNumberFormat="0" applyAlignment="0" applyProtection="0"/>
    <xf numFmtId="0" fontId="5" fillId="5" borderId="1" applyNumberFormat="0" applyAlignment="0" applyProtection="0"/>
    <xf numFmtId="0" fontId="6" fillId="6" borderId="3" applyNumberFormat="0" applyAlignment="0" applyProtection="0"/>
  </cellStyleXfs>
  <cellXfs count="32">
    <xf numFmtId="0" fontId="0" fillId="0" borderId="0" xfId="0"/>
    <xf numFmtId="0" fontId="7" fillId="0" borderId="0" xfId="0" applyFont="1" applyAlignment="1">
      <alignment vertical="center"/>
    </xf>
    <xf numFmtId="0" fontId="0" fillId="0" borderId="0" xfId="0" applyFill="1" applyBorder="1" applyAlignment="1"/>
    <xf numFmtId="0" fontId="6" fillId="6" borderId="3" xfId="6"/>
    <xf numFmtId="0" fontId="2" fillId="3" borderId="0" xfId="2"/>
    <xf numFmtId="0" fontId="5" fillId="5" borderId="1" xfId="5"/>
    <xf numFmtId="0" fontId="6" fillId="6" borderId="4" xfId="6" applyBorder="1"/>
    <xf numFmtId="0" fontId="2" fillId="3" borderId="0" xfId="2" applyBorder="1" applyAlignment="1"/>
    <xf numFmtId="0" fontId="6" fillId="6" borderId="5" xfId="6" applyBorder="1"/>
    <xf numFmtId="0" fontId="6" fillId="6" borderId="3" xfId="6" applyAlignment="1">
      <alignment vertical="center"/>
    </xf>
    <xf numFmtId="0" fontId="6" fillId="6" borderId="3" xfId="6" applyAlignment="1">
      <alignment horizontal="center"/>
    </xf>
    <xf numFmtId="0" fontId="6" fillId="6" borderId="3" xfId="6" applyAlignment="1"/>
    <xf numFmtId="0" fontId="5" fillId="5" borderId="1" xfId="5" applyAlignment="1"/>
    <xf numFmtId="0" fontId="6" fillId="6" borderId="3" xfId="6" applyAlignment="1">
      <alignment horizontal="centerContinuous"/>
    </xf>
    <xf numFmtId="0" fontId="3" fillId="4" borderId="1" xfId="3"/>
    <xf numFmtId="0" fontId="4" fillId="5" borderId="2" xfId="4"/>
    <xf numFmtId="0" fontId="4" fillId="5" borderId="2" xfId="4" applyAlignment="1">
      <alignment vertical="center"/>
    </xf>
    <xf numFmtId="0" fontId="3" fillId="4" borderId="1" xfId="3" applyAlignment="1">
      <alignment vertical="center"/>
    </xf>
    <xf numFmtId="0" fontId="4" fillId="5" borderId="2" xfId="4" applyAlignment="1">
      <alignment horizontal="centerContinuous"/>
    </xf>
    <xf numFmtId="0" fontId="6" fillId="6" borderId="3" xfId="6" applyAlignment="1">
      <alignment horizontal="center" vertical="center"/>
    </xf>
    <xf numFmtId="0" fontId="1" fillId="2" borderId="6" xfId="1" applyBorder="1" applyAlignment="1">
      <alignment vertical="center"/>
    </xf>
    <xf numFmtId="0" fontId="1" fillId="2" borderId="7" xfId="1" applyBorder="1" applyAlignment="1">
      <alignment vertical="center"/>
    </xf>
    <xf numFmtId="0" fontId="9" fillId="0" borderId="0" xfId="0" applyFont="1" applyAlignment="1">
      <alignment horizontal="center" vertical="center" readingOrder="1"/>
    </xf>
    <xf numFmtId="0" fontId="5" fillId="5" borderId="9" xfId="5" applyBorder="1"/>
    <xf numFmtId="0" fontId="6" fillId="6" borderId="10" xfId="6" applyBorder="1" applyAlignment="1"/>
    <xf numFmtId="0" fontId="5" fillId="5" borderId="8" xfId="5" applyBorder="1"/>
    <xf numFmtId="174" fontId="5" fillId="5" borderId="1" xfId="5" applyNumberFormat="1"/>
    <xf numFmtId="176" fontId="5" fillId="5" borderId="1" xfId="5" applyNumberFormat="1"/>
    <xf numFmtId="176" fontId="1" fillId="2" borderId="1" xfId="1" applyNumberFormat="1" applyBorder="1"/>
    <xf numFmtId="0" fontId="4" fillId="5" borderId="11" xfId="4" applyBorder="1" applyAlignment="1">
      <alignment horizontal="center"/>
    </xf>
    <xf numFmtId="0" fontId="4" fillId="5" borderId="12" xfId="4" applyBorder="1" applyAlignment="1">
      <alignment horizontal="center"/>
    </xf>
    <xf numFmtId="177" fontId="5" fillId="5" borderId="1" xfId="5" applyNumberFormat="1"/>
  </cellXfs>
  <cellStyles count="7">
    <cellStyle name="Calculation" xfId="5" builtinId="22"/>
    <cellStyle name="Check Cell" xfId="6" builtinId="23"/>
    <cellStyle name="Good" xfId="1" builtinId="26"/>
    <cellStyle name="Input" xfId="3" builtinId="20"/>
    <cellStyle name="Neutral" xfId="2" builtinId="28"/>
    <cellStyle name="Normal" xfId="0" builtinId="0"/>
    <cellStyle name="Output" xfId="4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hartsheet" Target="chart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Graph 1. Strength of</a:t>
            </a:r>
            <a:r>
              <a:rPr lang="en-US" b="1" baseline="0"/>
              <a:t> S</a:t>
            </a:r>
            <a:r>
              <a:rPr lang="en-US" b="1"/>
              <a:t>teel</a:t>
            </a:r>
            <a:r>
              <a:rPr lang="en-US" b="1" baseline="0"/>
              <a:t> Vs. Carbon Content for Matteo Neville With Linear Trendline</a:t>
            </a:r>
            <a:endParaRPr lang="en-US" b="1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Sheet1!$C$1</c:f>
              <c:strCache>
                <c:ptCount val="1"/>
                <c:pt idx="0">
                  <c:v>Strength (Mpa)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6350" cap="rnd">
                <a:solidFill>
                  <a:schemeClr val="tx1"/>
                </a:solidFill>
                <a:prstDash val="solid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8617198143487202E-2"/>
                  <c:y val="0.17815046354693478"/>
                </c:manualLayout>
              </c:layout>
              <c:numFmt formatCode="#,##0.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Sheet1!$B$2:$B$10</c:f>
              <c:numCache>
                <c:formatCode>General</c:formatCode>
                <c:ptCount val="9"/>
                <c:pt idx="0">
                  <c:v>0.15</c:v>
                </c:pt>
                <c:pt idx="1">
                  <c:v>0.2</c:v>
                </c:pt>
                <c:pt idx="2">
                  <c:v>0.22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0.8</c:v>
                </c:pt>
                <c:pt idx="8">
                  <c:v>0.95</c:v>
                </c:pt>
              </c:numCache>
            </c:numRef>
          </c:xVal>
          <c:yVal>
            <c:numRef>
              <c:f>Sheet1!$C$2:$C$10</c:f>
              <c:numCache>
                <c:formatCode>General</c:formatCode>
                <c:ptCount val="9"/>
                <c:pt idx="0">
                  <c:v>315</c:v>
                </c:pt>
                <c:pt idx="1">
                  <c:v>330</c:v>
                </c:pt>
                <c:pt idx="2">
                  <c:v>358</c:v>
                </c:pt>
                <c:pt idx="3">
                  <c:v>345</c:v>
                </c:pt>
                <c:pt idx="4">
                  <c:v>415</c:v>
                </c:pt>
                <c:pt idx="5">
                  <c:v>507</c:v>
                </c:pt>
                <c:pt idx="6">
                  <c:v>483</c:v>
                </c:pt>
                <c:pt idx="7">
                  <c:v>585</c:v>
                </c:pt>
                <c:pt idx="8">
                  <c:v>590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7794256"/>
        <c:axId val="334119080"/>
      </c:scatterChart>
      <c:valAx>
        <c:axId val="457794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100"/>
                  <a:t>Carbon Content (weight %)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119080"/>
        <c:crosses val="autoZero"/>
        <c:crossBetween val="midCat"/>
      </c:valAx>
      <c:valAx>
        <c:axId val="334119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100"/>
                  <a:t>Strength (Mpa)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7794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Graph 2. Strength of</a:t>
            </a:r>
            <a:r>
              <a:rPr lang="en-US" b="1" baseline="0"/>
              <a:t> S</a:t>
            </a:r>
            <a:r>
              <a:rPr lang="en-US" b="1"/>
              <a:t>teel</a:t>
            </a:r>
            <a:r>
              <a:rPr lang="en-US" b="1" baseline="0"/>
              <a:t> Vs. Carbon Content for Matteo Neville With Cubic Trendline</a:t>
            </a:r>
            <a:endParaRPr lang="en-US" b="1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Sheet1!$C$1</c:f>
              <c:strCache>
                <c:ptCount val="1"/>
                <c:pt idx="0">
                  <c:v>Strength (Mpa)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6350" cap="rnd">
                <a:solidFill>
                  <a:schemeClr val="tx1"/>
                </a:solidFill>
                <a:prstDash val="solid"/>
              </a:ln>
              <a:effectLst/>
            </c:spPr>
            <c:trendlineType val="poly"/>
            <c:order val="3"/>
            <c:dispRSqr val="1"/>
            <c:dispEq val="1"/>
            <c:trendlineLbl>
              <c:layout>
                <c:manualLayout>
                  <c:x val="1.2167201607130487E-2"/>
                  <c:y val="0.17218422717988507"/>
                </c:manualLayout>
              </c:layout>
              <c:numFmt formatCode="#,##0.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Sheet1!$B$2:$B$10</c:f>
              <c:numCache>
                <c:formatCode>General</c:formatCode>
                <c:ptCount val="9"/>
                <c:pt idx="0">
                  <c:v>0.15</c:v>
                </c:pt>
                <c:pt idx="1">
                  <c:v>0.2</c:v>
                </c:pt>
                <c:pt idx="2">
                  <c:v>0.22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0.8</c:v>
                </c:pt>
                <c:pt idx="8">
                  <c:v>0.95</c:v>
                </c:pt>
              </c:numCache>
            </c:numRef>
          </c:xVal>
          <c:yVal>
            <c:numRef>
              <c:f>Sheet1!$C$2:$C$10</c:f>
              <c:numCache>
                <c:formatCode>General</c:formatCode>
                <c:ptCount val="9"/>
                <c:pt idx="0">
                  <c:v>315</c:v>
                </c:pt>
                <c:pt idx="1">
                  <c:v>330</c:v>
                </c:pt>
                <c:pt idx="2">
                  <c:v>358</c:v>
                </c:pt>
                <c:pt idx="3">
                  <c:v>345</c:v>
                </c:pt>
                <c:pt idx="4">
                  <c:v>415</c:v>
                </c:pt>
                <c:pt idx="5">
                  <c:v>507</c:v>
                </c:pt>
                <c:pt idx="6">
                  <c:v>483</c:v>
                </c:pt>
                <c:pt idx="7">
                  <c:v>585</c:v>
                </c:pt>
                <c:pt idx="8">
                  <c:v>590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2453080"/>
        <c:axId val="457742592"/>
      </c:scatterChart>
      <c:valAx>
        <c:axId val="332453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100"/>
                  <a:t>Carbon Content (weight %)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7742592"/>
        <c:crosses val="autoZero"/>
        <c:crossBetween val="midCat"/>
      </c:valAx>
      <c:valAx>
        <c:axId val="457742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100"/>
                  <a:t>Strength (Mpa)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2453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Graph 3. Strength of</a:t>
            </a:r>
            <a:r>
              <a:rPr lang="en-US" b="1" baseline="0"/>
              <a:t> S</a:t>
            </a:r>
            <a:r>
              <a:rPr lang="en-US" b="1"/>
              <a:t>teel</a:t>
            </a:r>
            <a:r>
              <a:rPr lang="en-US" b="1" baseline="0"/>
              <a:t> Vs. Carbon Content for Matteo Neville With Sextic Trendline</a:t>
            </a:r>
            <a:endParaRPr lang="en-US" b="1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Sheet1!$C$1</c:f>
              <c:strCache>
                <c:ptCount val="1"/>
                <c:pt idx="0">
                  <c:v>Strength (Mpa)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6350" cap="rnd" cmpd="sng">
                <a:solidFill>
                  <a:schemeClr val="tx1"/>
                </a:solidFill>
                <a:prstDash val="solid"/>
              </a:ln>
              <a:effectLst/>
            </c:spPr>
            <c:trendlineType val="poly"/>
            <c:order val="6"/>
            <c:dispRSqr val="1"/>
            <c:dispEq val="1"/>
            <c:trendlineLbl>
              <c:layout>
                <c:manualLayout>
                  <c:x val="3.8648140023552775E-2"/>
                  <c:y val="0.33624237429882975"/>
                </c:manualLayout>
              </c:layout>
              <c:numFmt formatCode="#,##0.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Sheet1!$B$2:$B$10</c:f>
              <c:numCache>
                <c:formatCode>General</c:formatCode>
                <c:ptCount val="9"/>
                <c:pt idx="0">
                  <c:v>0.15</c:v>
                </c:pt>
                <c:pt idx="1">
                  <c:v>0.2</c:v>
                </c:pt>
                <c:pt idx="2">
                  <c:v>0.22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0.8</c:v>
                </c:pt>
                <c:pt idx="8">
                  <c:v>0.95</c:v>
                </c:pt>
              </c:numCache>
            </c:numRef>
          </c:xVal>
          <c:yVal>
            <c:numRef>
              <c:f>Sheet1!$C$2:$C$10</c:f>
              <c:numCache>
                <c:formatCode>General</c:formatCode>
                <c:ptCount val="9"/>
                <c:pt idx="0">
                  <c:v>315</c:v>
                </c:pt>
                <c:pt idx="1">
                  <c:v>330</c:v>
                </c:pt>
                <c:pt idx="2">
                  <c:v>358</c:v>
                </c:pt>
                <c:pt idx="3">
                  <c:v>345</c:v>
                </c:pt>
                <c:pt idx="4">
                  <c:v>415</c:v>
                </c:pt>
                <c:pt idx="5">
                  <c:v>507</c:v>
                </c:pt>
                <c:pt idx="6">
                  <c:v>483</c:v>
                </c:pt>
                <c:pt idx="7">
                  <c:v>585</c:v>
                </c:pt>
                <c:pt idx="8">
                  <c:v>590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8318760"/>
        <c:axId val="455280224"/>
      </c:scatterChart>
      <c:valAx>
        <c:axId val="458318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100"/>
                  <a:t>Carbon Content (weight %)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5280224"/>
        <c:crosses val="autoZero"/>
        <c:crossBetween val="midCat"/>
      </c:valAx>
      <c:valAx>
        <c:axId val="455280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100"/>
                  <a:t>Strength (Mpa)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8318760"/>
        <c:crosses val="autoZero"/>
        <c:crossBetween val="midCat"/>
      </c:valAx>
      <c:spPr>
        <a:noFill/>
        <a:ln w="6350"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0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90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tabSelected="1" workbookViewId="0">
      <selection activeCell="D10" sqref="D10"/>
    </sheetView>
  </sheetViews>
  <sheetFormatPr defaultRowHeight="14.4" x14ac:dyDescent="0.3"/>
  <cols>
    <col min="1" max="1" width="23.5546875" bestFit="1" customWidth="1"/>
    <col min="2" max="2" width="25.5546875" bestFit="1" customWidth="1"/>
    <col min="3" max="3" width="14.44140625" bestFit="1" customWidth="1"/>
    <col min="4" max="4" width="23.21875" bestFit="1" customWidth="1"/>
    <col min="5" max="5" width="19.6640625" bestFit="1" customWidth="1"/>
    <col min="6" max="8" width="12" bestFit="1" customWidth="1"/>
    <col min="9" max="9" width="15.33203125" bestFit="1" customWidth="1"/>
    <col min="10" max="11" width="13.88671875" bestFit="1" customWidth="1"/>
    <col min="12" max="13" width="16.6640625" bestFit="1" customWidth="1"/>
    <col min="14" max="14" width="15.6640625" bestFit="1" customWidth="1"/>
    <col min="15" max="15" width="16.6640625" bestFit="1" customWidth="1"/>
    <col min="16" max="16" width="16.5546875" bestFit="1" customWidth="1"/>
    <col min="17" max="17" width="28.33203125" bestFit="1" customWidth="1"/>
    <col min="18" max="18" width="12" bestFit="1" customWidth="1"/>
    <col min="20" max="20" width="28.33203125" bestFit="1" customWidth="1"/>
    <col min="21" max="21" width="12.6640625" bestFit="1" customWidth="1"/>
    <col min="24" max="24" width="14.5546875" bestFit="1" customWidth="1"/>
  </cols>
  <sheetData>
    <row r="1" spans="1:21" ht="15.6" thickTop="1" thickBot="1" x14ac:dyDescent="0.35">
      <c r="A1" s="16" t="s">
        <v>0</v>
      </c>
      <c r="B1" s="16" t="s">
        <v>1</v>
      </c>
      <c r="C1" s="16" t="s">
        <v>2</v>
      </c>
      <c r="H1" s="3" t="s">
        <v>21</v>
      </c>
      <c r="I1" s="3" t="s">
        <v>22</v>
      </c>
      <c r="J1" s="3" t="s">
        <v>23</v>
      </c>
      <c r="K1" s="3" t="s">
        <v>24</v>
      </c>
      <c r="L1" s="3" t="s">
        <v>25</v>
      </c>
      <c r="M1" s="3" t="s">
        <v>36</v>
      </c>
      <c r="N1" s="6" t="s">
        <v>41</v>
      </c>
      <c r="O1" s="6" t="s">
        <v>43</v>
      </c>
      <c r="Q1" s="15" t="s">
        <v>63</v>
      </c>
      <c r="T1" s="15" t="s">
        <v>65</v>
      </c>
      <c r="U1" s="22"/>
    </row>
    <row r="2" spans="1:21" ht="15.6" thickTop="1" thickBot="1" x14ac:dyDescent="0.35">
      <c r="A2" s="16">
        <v>1015</v>
      </c>
      <c r="B2" s="17">
        <v>0.15</v>
      </c>
      <c r="C2" s="17">
        <v>315</v>
      </c>
      <c r="E2" s="3" t="s">
        <v>20</v>
      </c>
      <c r="F2" s="5">
        <f>J13/(8*B16*C16)</f>
        <v>0.96915111625817829</v>
      </c>
      <c r="H2" s="26">
        <f>B2-0.457777778</f>
        <v>-0.30777777800000006</v>
      </c>
      <c r="I2" s="27">
        <f>C2-436.444444444444</f>
        <v>-121.444444444444</v>
      </c>
      <c r="J2" s="27">
        <f>H2*I2</f>
        <v>37.377901261555429</v>
      </c>
      <c r="K2" s="26">
        <f>H2*H2</f>
        <v>9.4727160630617313E-2</v>
      </c>
      <c r="L2" s="27">
        <f>I2*I2</f>
        <v>14748.753086419645</v>
      </c>
      <c r="M2" s="27">
        <f>(H16*(B2))+I16</f>
        <v>321.07656474835466</v>
      </c>
      <c r="N2" s="27">
        <f>(C2-M2)^2</f>
        <v>36.924639140946482</v>
      </c>
      <c r="O2" s="27">
        <f>(M2-K16)^2</f>
        <v>13309.747665571345</v>
      </c>
      <c r="Q2" s="19" t="s">
        <v>64</v>
      </c>
      <c r="R2" s="27">
        <f>((-760.96555*((B2)^3))+(1026.22337*((B2)^2))+((25.86043)*(B2))+292.18759)</f>
        <v>316.58842159375001</v>
      </c>
      <c r="T2" s="19" t="s">
        <v>64</v>
      </c>
      <c r="U2" s="27">
        <f xml:space="preserve"> (((-353042.204446793)*((B2)^6)) +(( 1089868.97851658)*((B2)^5)) - ((1313451.26105821)*(B2)^4) + ((782797.186005473)*((B2)^3)) - ((240756.894817019)*((B2)^2)) + ((36327.2832937904)*((B2))) - 1775.630522638)</f>
        <v>312.17819410146149</v>
      </c>
    </row>
    <row r="3" spans="1:21" ht="15.6" thickTop="1" thickBot="1" x14ac:dyDescent="0.35">
      <c r="A3" s="16">
        <v>1020</v>
      </c>
      <c r="B3" s="17">
        <v>0.2</v>
      </c>
      <c r="C3" s="14">
        <v>330</v>
      </c>
      <c r="E3" s="3" t="s">
        <v>31</v>
      </c>
      <c r="F3" s="5">
        <f>J13/K13</f>
        <v>374.84148630937625</v>
      </c>
      <c r="H3" s="26">
        <f>B3-0.457777778</f>
        <v>-0.25777777800000001</v>
      </c>
      <c r="I3" s="27">
        <f t="shared" ref="I3:I10" si="0">C3-436.444444444444</f>
        <v>-106.444444444444</v>
      </c>
      <c r="J3" s="27">
        <f>H3*I3</f>
        <v>27.43901236933322</v>
      </c>
      <c r="K3" s="26">
        <f>H3*H3</f>
        <v>6.6449382830617285E-2</v>
      </c>
      <c r="L3" s="27">
        <f>I3*I3</f>
        <v>11330.419753086326</v>
      </c>
      <c r="M3" s="27">
        <f>(H17*(B3))+I17</f>
        <v>339.81863905686657</v>
      </c>
      <c r="N3" s="27">
        <f>(C3-M3)^2</f>
        <v>96.405672929025698</v>
      </c>
      <c r="O3" s="27">
        <f t="shared" ref="O3:O10" si="1">(M3-K17)^2</f>
        <v>9336.5462667979882</v>
      </c>
      <c r="Q3" s="19"/>
      <c r="R3" s="27">
        <f t="shared" ref="R3:R12" si="2">((-760.96555*((B3)^3))+(1026.22337*((B3)^2))+((25.86043)*(B3))+292.18759)</f>
        <v>332.32088640000001</v>
      </c>
      <c r="T3" s="19"/>
      <c r="U3" s="27">
        <f t="shared" ref="U3:U12" si="3" xml:space="preserve"> (((-353042.204446793)*((B3)^6)) +(( 1089868.97851658)*((B3)^5)) - ((1313451.26105821)*(B3)^4) + ((782797.186005473)*((B3)^3)) - ((240756.894817019)*((B3)^2)) + ((36327.2832937904)*((B3))) - 1775.630522638)</f>
        <v>346.56918583067818</v>
      </c>
    </row>
    <row r="4" spans="1:21" ht="15.6" thickTop="1" thickBot="1" x14ac:dyDescent="0.35">
      <c r="A4" s="16">
        <v>1022</v>
      </c>
      <c r="B4" s="17">
        <v>0.22</v>
      </c>
      <c r="C4" s="14">
        <v>358</v>
      </c>
      <c r="E4" s="3" t="s">
        <v>32</v>
      </c>
      <c r="F4" s="5">
        <f>(C15)-(F3*B15)</f>
        <v>264.8503418228189</v>
      </c>
      <c r="H4" s="26">
        <f>B4-0.457777778</f>
        <v>-0.23777777800000002</v>
      </c>
      <c r="I4" s="27">
        <f t="shared" si="0"/>
        <v>-78.444444444444002</v>
      </c>
      <c r="J4" s="27">
        <f>H4*I4</f>
        <v>18.652345696444343</v>
      </c>
      <c r="K4" s="26">
        <f>H4*H4</f>
        <v>5.6538271710617295E-2</v>
      </c>
      <c r="L4" s="27">
        <f>I4*I4</f>
        <v>6153.5308641974616</v>
      </c>
      <c r="M4" s="27">
        <f>(H18*(B4))+I18</f>
        <v>347.31546878027132</v>
      </c>
      <c r="N4" s="27">
        <f>(C4-M4)^2</f>
        <v>114.15920738535689</v>
      </c>
      <c r="O4" s="27">
        <f t="shared" si="1"/>
        <v>7943.9743029446872</v>
      </c>
      <c r="Q4" s="19"/>
      <c r="R4" s="27">
        <f t="shared" si="2"/>
        <v>339.44333453159999</v>
      </c>
      <c r="T4" s="19"/>
      <c r="U4" s="27">
        <f t="shared" si="3"/>
        <v>343.77461643483548</v>
      </c>
    </row>
    <row r="5" spans="1:21" ht="15.6" thickTop="1" thickBot="1" x14ac:dyDescent="0.35">
      <c r="A5" s="16">
        <v>1030</v>
      </c>
      <c r="B5" s="17">
        <v>0.3</v>
      </c>
      <c r="C5" s="14">
        <v>345</v>
      </c>
      <c r="E5" s="3" t="s">
        <v>34</v>
      </c>
      <c r="F5" s="5">
        <f>O13</f>
        <v>88147.307364533568</v>
      </c>
      <c r="H5" s="26">
        <f>B5-0.457777778</f>
        <v>-0.15777777800000004</v>
      </c>
      <c r="I5" s="27">
        <f t="shared" si="0"/>
        <v>-91.444444444444002</v>
      </c>
      <c r="J5" s="27">
        <f>H5*I5</f>
        <v>14.427901254888821</v>
      </c>
      <c r="K5" s="26">
        <f>H5*H5</f>
        <v>2.4893827230617296E-2</v>
      </c>
      <c r="L5" s="27">
        <f>I5*I5</f>
        <v>8362.0864197530063</v>
      </c>
      <c r="M5" s="27">
        <f>(H19*(B5))+I19</f>
        <v>377.30278767389041</v>
      </c>
      <c r="N5" s="27">
        <f>(C5-M5)^2</f>
        <v>1043.4700915044459</v>
      </c>
      <c r="O5" s="27">
        <f t="shared" si="1"/>
        <v>3497.735565565968</v>
      </c>
      <c r="Q5" s="19"/>
      <c r="R5" s="27">
        <f t="shared" si="2"/>
        <v>371.75975245000001</v>
      </c>
      <c r="T5" s="19"/>
      <c r="U5" s="27">
        <f t="shared" si="3"/>
        <v>342.01659029725943</v>
      </c>
    </row>
    <row r="6" spans="1:21" ht="15.6" thickTop="1" thickBot="1" x14ac:dyDescent="0.35">
      <c r="A6" s="16">
        <v>1040</v>
      </c>
      <c r="B6" s="17">
        <v>0.4</v>
      </c>
      <c r="C6" s="14">
        <v>415</v>
      </c>
      <c r="E6" s="3" t="s">
        <v>35</v>
      </c>
      <c r="F6" s="5">
        <f>N13</f>
        <v>5700.9147922496586</v>
      </c>
      <c r="H6" s="26">
        <f>B6-0.457777778</f>
        <v>-5.7777778000000002E-2</v>
      </c>
      <c r="I6" s="27">
        <f t="shared" si="0"/>
        <v>-21.444444444444002</v>
      </c>
      <c r="J6" s="27">
        <f>H6*I6</f>
        <v>1.239012350444419</v>
      </c>
      <c r="K6" s="26">
        <f>H6*H6</f>
        <v>3.3382716306172844E-3</v>
      </c>
      <c r="L6" s="27">
        <f>I6*I6</f>
        <v>459.86419753084522</v>
      </c>
      <c r="M6" s="27">
        <f>(H20*(B6))+I20</f>
        <v>414.78693629091424</v>
      </c>
      <c r="N6" s="27">
        <f>(C6-M6)^2</f>
        <v>4.5396144129380943E-2</v>
      </c>
      <c r="O6" s="27">
        <f t="shared" si="1"/>
        <v>469.04765942020811</v>
      </c>
      <c r="Q6" s="19"/>
      <c r="R6" s="27">
        <f t="shared" si="2"/>
        <v>418.02570600000001</v>
      </c>
      <c r="T6" s="19"/>
      <c r="U6" s="27">
        <f t="shared" si="3"/>
        <v>423.04471601092791</v>
      </c>
    </row>
    <row r="7" spans="1:21" ht="15.6" thickTop="1" thickBot="1" x14ac:dyDescent="0.35">
      <c r="A7" s="16">
        <v>1050</v>
      </c>
      <c r="B7" s="17">
        <v>0.5</v>
      </c>
      <c r="C7" s="14">
        <v>507</v>
      </c>
      <c r="E7" s="3" t="s">
        <v>33</v>
      </c>
      <c r="F7" s="5">
        <f>F6+F5</f>
        <v>93848.222156783231</v>
      </c>
      <c r="H7" s="26">
        <f>B7-0.457777778</f>
        <v>4.2222221999999976E-2</v>
      </c>
      <c r="I7" s="27">
        <f t="shared" si="0"/>
        <v>70.555555555555998</v>
      </c>
      <c r="J7" s="27">
        <f>H7*I7</f>
        <v>2.9790123300000171</v>
      </c>
      <c r="K7" s="26">
        <f>H7*H7</f>
        <v>1.7827160306172819E-3</v>
      </c>
      <c r="L7" s="27">
        <f>I7*I7</f>
        <v>4978.0864197531491</v>
      </c>
      <c r="M7" s="27">
        <f>(H21*(B7))+I21</f>
        <v>452.27108490793808</v>
      </c>
      <c r="N7" s="27">
        <f>(C7-M7)^2</f>
        <v>2995.2541471541235</v>
      </c>
      <c r="O7" s="27">
        <f t="shared" si="1"/>
        <v>250.48254836070788</v>
      </c>
      <c r="Q7" s="19"/>
      <c r="R7" s="27">
        <f t="shared" si="2"/>
        <v>466.55295375000003</v>
      </c>
      <c r="T7" s="19"/>
      <c r="U7" s="27">
        <f t="shared" si="3"/>
        <v>499.85298871044415</v>
      </c>
    </row>
    <row r="8" spans="1:21" ht="15.6" thickTop="1" thickBot="1" x14ac:dyDescent="0.35">
      <c r="A8" s="16">
        <v>1060</v>
      </c>
      <c r="B8" s="17">
        <v>0.6</v>
      </c>
      <c r="C8" s="14">
        <v>483</v>
      </c>
      <c r="E8" s="3" t="s">
        <v>45</v>
      </c>
      <c r="F8" s="5">
        <f>F5/F7</f>
        <v>0.93925388610211824</v>
      </c>
      <c r="H8" s="26">
        <f>B8-0.457777778</f>
        <v>0.14222222199999995</v>
      </c>
      <c r="I8" s="27">
        <f t="shared" si="0"/>
        <v>46.555555555555998</v>
      </c>
      <c r="J8" s="27">
        <f>H8*I8</f>
        <v>6.6212345575556162</v>
      </c>
      <c r="K8" s="26">
        <f>H8*H8</f>
        <v>2.0227160430617272E-2</v>
      </c>
      <c r="L8" s="27">
        <f>I8*I8</f>
        <v>2167.4197530864608</v>
      </c>
      <c r="M8" s="27">
        <f>(H22*(B8))+I22</f>
        <v>489.75523352496191</v>
      </c>
      <c r="N8" s="27">
        <f>(C8-M8)^2</f>
        <v>45.633179976769298</v>
      </c>
      <c r="O8" s="27">
        <f t="shared" si="1"/>
        <v>2842.0402323874673</v>
      </c>
      <c r="Q8" s="19"/>
      <c r="R8" s="27">
        <f t="shared" si="2"/>
        <v>512.7757024</v>
      </c>
      <c r="T8" s="19"/>
      <c r="U8" s="27">
        <f t="shared" si="3"/>
        <v>485.84074232725743</v>
      </c>
    </row>
    <row r="9" spans="1:21" ht="15.6" thickTop="1" thickBot="1" x14ac:dyDescent="0.35">
      <c r="A9" s="16">
        <v>1080</v>
      </c>
      <c r="B9" s="17">
        <v>0.8</v>
      </c>
      <c r="C9" s="14">
        <v>585</v>
      </c>
      <c r="H9" s="26">
        <f>B9-0.457777778</f>
        <v>0.34222222200000002</v>
      </c>
      <c r="I9" s="27">
        <f t="shared" si="0"/>
        <v>148.555555555556</v>
      </c>
      <c r="J9" s="27">
        <f>H9*I9</f>
        <v>50.839012312666824</v>
      </c>
      <c r="K9" s="26">
        <f>H9*H9</f>
        <v>0.1171160492306173</v>
      </c>
      <c r="L9" s="27">
        <f>I9*I9</f>
        <v>22068.753086419885</v>
      </c>
      <c r="M9" s="27">
        <f>(H23*(B9))+I23</f>
        <v>564.72353075900958</v>
      </c>
      <c r="N9" s="27">
        <f>(C9-M9)^2</f>
        <v>411.13520488083071</v>
      </c>
      <c r="O9" s="27">
        <f t="shared" si="1"/>
        <v>16455.523985699765</v>
      </c>
      <c r="Q9" s="19"/>
      <c r="R9" s="27">
        <f t="shared" si="2"/>
        <v>580.04452919999994</v>
      </c>
      <c r="T9" s="19"/>
      <c r="U9" s="27">
        <f t="shared" si="3"/>
        <v>584.67737267436223</v>
      </c>
    </row>
    <row r="10" spans="1:21" ht="15.6" thickTop="1" thickBot="1" x14ac:dyDescent="0.35">
      <c r="A10" s="16">
        <v>1095</v>
      </c>
      <c r="B10" s="17">
        <v>0.95</v>
      </c>
      <c r="C10" s="14">
        <v>590</v>
      </c>
      <c r="H10" s="26">
        <f>B10-0.457777778</f>
        <v>0.49222222199999993</v>
      </c>
      <c r="I10" s="27">
        <f t="shared" si="0"/>
        <v>153.555555555556</v>
      </c>
      <c r="J10" s="27">
        <f>H10*I10</f>
        <v>75.583456756000203</v>
      </c>
      <c r="K10" s="26">
        <f>H10*H10</f>
        <v>0.24228271583061722</v>
      </c>
      <c r="L10" s="27">
        <f>I10*I10</f>
        <v>23579.308641975444</v>
      </c>
      <c r="M10" s="27">
        <f>(H24*(B10))+I24</f>
        <v>620.94975368454539</v>
      </c>
      <c r="N10" s="27">
        <f>(C10-M10)^2</f>
        <v>957.88725313403063</v>
      </c>
      <c r="O10" s="27">
        <f t="shared" si="1"/>
        <v>34042.209137785438</v>
      </c>
      <c r="Q10" s="19"/>
      <c r="R10" s="27">
        <f t="shared" si="2"/>
        <v>590.48875149374999</v>
      </c>
      <c r="T10" s="19"/>
      <c r="U10" s="27">
        <f t="shared" si="3"/>
        <v>590.04559476775376</v>
      </c>
    </row>
    <row r="11" spans="1:21" ht="15.6" thickTop="1" thickBot="1" x14ac:dyDescent="0.35">
      <c r="B11" s="20">
        <v>0.3</v>
      </c>
      <c r="M11" s="28">
        <f>(H25*(B11))+I25</f>
        <v>377.30278767389041</v>
      </c>
      <c r="R11" s="28">
        <f t="shared" si="2"/>
        <v>371.75975245000001</v>
      </c>
      <c r="U11" s="28">
        <f t="shared" si="3"/>
        <v>342.01659029725943</v>
      </c>
    </row>
    <row r="12" spans="1:21" ht="15.6" thickTop="1" thickBot="1" x14ac:dyDescent="0.35">
      <c r="B12" s="21">
        <v>1</v>
      </c>
      <c r="H12" s="3" t="s">
        <v>26</v>
      </c>
      <c r="I12" s="3" t="s">
        <v>27</v>
      </c>
      <c r="J12" s="3" t="s">
        <v>28</v>
      </c>
      <c r="K12" s="3" t="s">
        <v>29</v>
      </c>
      <c r="L12" s="3" t="s">
        <v>30</v>
      </c>
      <c r="M12" s="28">
        <f t="shared" ref="M12" si="4">(H26*(B12))+I26</f>
        <v>639.69182799305725</v>
      </c>
      <c r="N12" s="3" t="s">
        <v>42</v>
      </c>
      <c r="O12" s="8" t="s">
        <v>44</v>
      </c>
      <c r="R12" s="28">
        <f t="shared" si="2"/>
        <v>583.30583999999999</v>
      </c>
      <c r="U12" s="28">
        <f xml:space="preserve"> (((-353042.204446793)*((B12)^6)) +(( 1089868.97851658)*((B12)^5)) - ((1313451.26105821)*(B12)^4) + ((782797.186005473)*((B12)^3)) - ((240756.894817019)*((B12)^2)) + ((36327.2832937904)*((B12))) - 1775.630522638)</f>
        <v>-32.543028816501646</v>
      </c>
    </row>
    <row r="13" spans="1:21" ht="15" thickTop="1" x14ac:dyDescent="0.3">
      <c r="H13" s="31">
        <f>SUM(H2:H10)</f>
        <v>-2.0000002765030445E-9</v>
      </c>
      <c r="I13" s="5">
        <f>SUM(I2:I10)</f>
        <v>3.979039320256561E-12</v>
      </c>
      <c r="J13" s="5">
        <f>SUM(J2:J10)</f>
        <v>235.1588888888889</v>
      </c>
      <c r="K13" s="26">
        <f>SUM(K2:K10)</f>
        <v>0.62735555555555556</v>
      </c>
      <c r="L13" s="27">
        <f>SUM(L2:L10)</f>
        <v>93848.222222222204</v>
      </c>
      <c r="N13" s="5">
        <f>SUM(N2:N10)</f>
        <v>5700.9147922496586</v>
      </c>
      <c r="O13" s="5">
        <f>SUM(O2:O10)</f>
        <v>88147.307364533568</v>
      </c>
    </row>
    <row r="14" spans="1:21" ht="15" thickBot="1" x14ac:dyDescent="0.35"/>
    <row r="15" spans="1:21" ht="15.6" thickTop="1" thickBot="1" x14ac:dyDescent="0.35">
      <c r="A15" s="3" t="s">
        <v>3</v>
      </c>
      <c r="B15" s="5">
        <f>(SUM(B2:B10))/9</f>
        <v>0.45777777777777778</v>
      </c>
      <c r="C15" s="5">
        <f>(SUM(C2:C10))/9</f>
        <v>436.44444444444446</v>
      </c>
      <c r="H15" s="3" t="s">
        <v>37</v>
      </c>
      <c r="I15" s="3" t="s">
        <v>38</v>
      </c>
      <c r="J15" s="3" t="s">
        <v>39</v>
      </c>
      <c r="K15" s="3" t="s">
        <v>40</v>
      </c>
    </row>
    <row r="16" spans="1:21" ht="15.6" thickTop="1" thickBot="1" x14ac:dyDescent="0.35">
      <c r="A16" s="3" t="s">
        <v>4</v>
      </c>
      <c r="B16" s="5">
        <v>0.28003472006957397</v>
      </c>
      <c r="C16" s="5">
        <v>108.30986925381168</v>
      </c>
      <c r="H16" s="4">
        <v>374.84148617023834</v>
      </c>
      <c r="I16" s="4">
        <v>264.8503418228189</v>
      </c>
      <c r="J16" s="7">
        <v>0.45777777777777801</v>
      </c>
      <c r="K16" s="7">
        <v>436.444444444444</v>
      </c>
    </row>
    <row r="17" spans="1:11" ht="15" thickTop="1" x14ac:dyDescent="0.3">
      <c r="H17" s="4">
        <v>374.84148617023834</v>
      </c>
      <c r="I17" s="4">
        <v>264.8503418228189</v>
      </c>
      <c r="J17" s="7">
        <v>0.45777777777777801</v>
      </c>
      <c r="K17" s="7">
        <v>436.444444444444</v>
      </c>
    </row>
    <row r="18" spans="1:11" x14ac:dyDescent="0.3">
      <c r="A18" s="18" t="s">
        <v>19</v>
      </c>
      <c r="B18" s="18"/>
      <c r="D18" s="18" t="s">
        <v>18</v>
      </c>
      <c r="E18" s="18"/>
      <c r="H18" s="4">
        <v>374.84148617023834</v>
      </c>
      <c r="I18" s="4">
        <v>264.8503418228189</v>
      </c>
      <c r="J18" s="7">
        <v>0.45777777777777801</v>
      </c>
      <c r="K18" s="7">
        <v>436.444444444444</v>
      </c>
    </row>
    <row r="19" spans="1:11" ht="15" thickBot="1" x14ac:dyDescent="0.35">
      <c r="A19" s="2"/>
      <c r="B19" s="2"/>
      <c r="D19" s="2"/>
      <c r="E19" s="2"/>
      <c r="H19" s="4">
        <v>374.84148617023834</v>
      </c>
      <c r="I19" s="4">
        <v>264.8503418228189</v>
      </c>
      <c r="J19" s="7">
        <v>0.45777777777777801</v>
      </c>
      <c r="K19" s="7">
        <v>436.444444444444</v>
      </c>
    </row>
    <row r="20" spans="1:11" ht="15.6" thickTop="1" thickBot="1" x14ac:dyDescent="0.35">
      <c r="A20" s="11" t="s">
        <v>3</v>
      </c>
      <c r="B20" s="12">
        <v>0.45777777777777801</v>
      </c>
      <c r="D20" s="11" t="s">
        <v>3</v>
      </c>
      <c r="E20" s="12">
        <v>436.444444444444</v>
      </c>
      <c r="H20" s="4">
        <v>374.84148617023834</v>
      </c>
      <c r="I20" s="4">
        <v>264.8503418228189</v>
      </c>
      <c r="J20" s="7">
        <v>0.45777777777777801</v>
      </c>
      <c r="K20" s="7">
        <v>436.444444444444</v>
      </c>
    </row>
    <row r="21" spans="1:11" ht="15.6" thickTop="1" thickBot="1" x14ac:dyDescent="0.35">
      <c r="A21" s="11" t="s">
        <v>5</v>
      </c>
      <c r="B21" s="12">
        <v>9.3344906689857898E-2</v>
      </c>
      <c r="D21" s="11" t="s">
        <v>5</v>
      </c>
      <c r="E21" s="12">
        <v>36.103289751270559</v>
      </c>
      <c r="H21" s="4">
        <v>374.84148617023834</v>
      </c>
      <c r="I21" s="4">
        <v>264.8503418228189</v>
      </c>
      <c r="J21" s="7">
        <v>0.45777777777777801</v>
      </c>
      <c r="K21" s="7">
        <v>436.444444444444</v>
      </c>
    </row>
    <row r="22" spans="1:11" ht="15.6" thickTop="1" thickBot="1" x14ac:dyDescent="0.35">
      <c r="A22" s="11" t="s">
        <v>6</v>
      </c>
      <c r="B22" s="12">
        <v>0.4</v>
      </c>
      <c r="D22" s="11" t="s">
        <v>6</v>
      </c>
      <c r="E22" s="12">
        <v>415</v>
      </c>
      <c r="H22" s="4">
        <v>374.84148617023834</v>
      </c>
      <c r="I22" s="4">
        <v>264.8503418228189</v>
      </c>
      <c r="J22" s="7">
        <v>0.45777777777777801</v>
      </c>
      <c r="K22" s="7">
        <v>436.444444444444</v>
      </c>
    </row>
    <row r="23" spans="1:11" ht="15.6" thickTop="1" thickBot="1" x14ac:dyDescent="0.35">
      <c r="A23" s="11" t="s">
        <v>7</v>
      </c>
      <c r="B23" s="12" t="e">
        <v>#N/A</v>
      </c>
      <c r="D23" s="11" t="s">
        <v>7</v>
      </c>
      <c r="E23" s="12" t="e">
        <v>#N/A</v>
      </c>
      <c r="H23" s="4">
        <v>374.84148617023834</v>
      </c>
      <c r="I23" s="4">
        <v>264.8503418228189</v>
      </c>
      <c r="J23" s="7">
        <v>0.45777777777777801</v>
      </c>
      <c r="K23" s="7">
        <v>436.444444444444</v>
      </c>
    </row>
    <row r="24" spans="1:11" ht="15.6" thickTop="1" thickBot="1" x14ac:dyDescent="0.35">
      <c r="A24" s="11" t="s">
        <v>8</v>
      </c>
      <c r="B24" s="12">
        <v>0.28003472006957397</v>
      </c>
      <c r="D24" s="11" t="s">
        <v>8</v>
      </c>
      <c r="E24" s="12">
        <v>108.30986925381168</v>
      </c>
      <c r="H24" s="4">
        <v>374.84148617023834</v>
      </c>
      <c r="I24" s="4">
        <v>264.8503418228189</v>
      </c>
      <c r="J24" s="7">
        <v>0.45777777777777801</v>
      </c>
      <c r="K24" s="7">
        <v>436.444444444444</v>
      </c>
    </row>
    <row r="25" spans="1:11" ht="15.6" thickTop="1" thickBot="1" x14ac:dyDescent="0.35">
      <c r="A25" s="11" t="s">
        <v>9</v>
      </c>
      <c r="B25" s="12">
        <v>7.8419444444444431E-2</v>
      </c>
      <c r="D25" s="11" t="s">
        <v>9</v>
      </c>
      <c r="E25" s="12">
        <v>11731.027777777781</v>
      </c>
      <c r="H25" s="4">
        <v>374.84148617023834</v>
      </c>
      <c r="I25" s="4">
        <v>264.8503418228189</v>
      </c>
      <c r="J25" s="7">
        <v>0.45777777777777801</v>
      </c>
      <c r="K25" s="7">
        <v>436.444444444444</v>
      </c>
    </row>
    <row r="26" spans="1:11" ht="15.6" thickTop="1" thickBot="1" x14ac:dyDescent="0.35">
      <c r="A26" s="11" t="s">
        <v>10</v>
      </c>
      <c r="B26" s="12">
        <v>-0.64933366012290206</v>
      </c>
      <c r="D26" s="11" t="s">
        <v>10</v>
      </c>
      <c r="E26" s="12">
        <v>-1.600452823105357</v>
      </c>
      <c r="H26" s="4">
        <v>374.84148617023834</v>
      </c>
      <c r="I26" s="4">
        <v>264.8503418228189</v>
      </c>
      <c r="J26" s="7">
        <v>0.45777777777777801</v>
      </c>
      <c r="K26" s="7">
        <v>436.444444444444</v>
      </c>
    </row>
    <row r="27" spans="1:11" ht="15.6" thickTop="1" thickBot="1" x14ac:dyDescent="0.35">
      <c r="A27" s="11" t="s">
        <v>11</v>
      </c>
      <c r="B27" s="12">
        <v>0.72043120427530472</v>
      </c>
      <c r="D27" s="11" t="s">
        <v>11</v>
      </c>
      <c r="E27" s="12">
        <v>0.391715857901066</v>
      </c>
    </row>
    <row r="28" spans="1:11" ht="15.6" thickTop="1" thickBot="1" x14ac:dyDescent="0.35">
      <c r="A28" s="11" t="s">
        <v>12</v>
      </c>
      <c r="B28" s="12">
        <v>0.79999999999999993</v>
      </c>
      <c r="D28" s="11" t="s">
        <v>12</v>
      </c>
      <c r="E28" s="12">
        <v>275</v>
      </c>
    </row>
    <row r="29" spans="1:11" ht="15.6" thickTop="1" thickBot="1" x14ac:dyDescent="0.35">
      <c r="A29" s="11" t="s">
        <v>13</v>
      </c>
      <c r="B29" s="12">
        <v>0.15</v>
      </c>
      <c r="D29" s="11" t="s">
        <v>13</v>
      </c>
      <c r="E29" s="12">
        <v>315</v>
      </c>
    </row>
    <row r="30" spans="1:11" ht="15.6" thickTop="1" thickBot="1" x14ac:dyDescent="0.35">
      <c r="A30" s="11" t="s">
        <v>14</v>
      </c>
      <c r="B30" s="12">
        <v>0.95</v>
      </c>
      <c r="D30" s="11" t="s">
        <v>14</v>
      </c>
      <c r="E30" s="12">
        <v>590</v>
      </c>
    </row>
    <row r="31" spans="1:11" ht="15.6" thickTop="1" thickBot="1" x14ac:dyDescent="0.35">
      <c r="A31" s="11" t="s">
        <v>15</v>
      </c>
      <c r="B31" s="12">
        <v>4.12</v>
      </c>
      <c r="D31" s="11" t="s">
        <v>15</v>
      </c>
      <c r="E31" s="12">
        <v>3928</v>
      </c>
    </row>
    <row r="32" spans="1:11" ht="15.6" thickTop="1" thickBot="1" x14ac:dyDescent="0.35">
      <c r="A32" s="11" t="s">
        <v>16</v>
      </c>
      <c r="B32" s="12">
        <v>9</v>
      </c>
      <c r="D32" s="11" t="s">
        <v>16</v>
      </c>
      <c r="E32" s="12">
        <v>9</v>
      </c>
    </row>
    <row r="33" spans="1:9" ht="15.6" thickTop="1" thickBot="1" x14ac:dyDescent="0.35">
      <c r="A33" s="11" t="s">
        <v>17</v>
      </c>
      <c r="B33" s="12">
        <v>0.21525374082705925</v>
      </c>
      <c r="D33" s="11" t="s">
        <v>17</v>
      </c>
      <c r="E33" s="12">
        <v>83.254335460904102</v>
      </c>
    </row>
    <row r="34" spans="1:9" ht="15.6" thickTop="1" thickBot="1" x14ac:dyDescent="0.35">
      <c r="A34" s="1"/>
    </row>
    <row r="35" spans="1:9" ht="15.6" thickTop="1" thickBot="1" x14ac:dyDescent="0.35">
      <c r="A35" s="9" t="s">
        <v>46</v>
      </c>
      <c r="B35" s="23">
        <f>CORREL(C2:C10,B2:B10)</f>
        <v>0.96915111625817973</v>
      </c>
      <c r="C35" s="25">
        <v>0.96915111625817951</v>
      </c>
      <c r="D35" s="24" t="s">
        <v>66</v>
      </c>
    </row>
    <row r="36" spans="1:9" ht="15.6" thickTop="1" thickBot="1" x14ac:dyDescent="0.35">
      <c r="A36" s="9" t="s">
        <v>47</v>
      </c>
      <c r="B36" s="23">
        <f>RSQ(C2:C10,B2:B10)</f>
        <v>0.9392538861444758</v>
      </c>
      <c r="C36" s="25">
        <v>0.93925388610211824</v>
      </c>
      <c r="D36" s="24" t="s">
        <v>67</v>
      </c>
    </row>
    <row r="37" spans="1:9" ht="15" thickTop="1" x14ac:dyDescent="0.3">
      <c r="A37" s="1"/>
    </row>
    <row r="38" spans="1:9" ht="15" thickBot="1" x14ac:dyDescent="0.35">
      <c r="A38" s="29" t="s">
        <v>48</v>
      </c>
      <c r="B38" s="30"/>
    </row>
    <row r="39" spans="1:9" ht="15.6" thickTop="1" thickBot="1" x14ac:dyDescent="0.35">
      <c r="A39" s="13" t="s">
        <v>49</v>
      </c>
      <c r="B39" s="13"/>
    </row>
    <row r="40" spans="1:9" ht="15.6" thickTop="1" thickBot="1" x14ac:dyDescent="0.35">
      <c r="A40" s="11" t="s">
        <v>50</v>
      </c>
      <c r="B40" s="12">
        <v>0.96915111625817973</v>
      </c>
    </row>
    <row r="41" spans="1:9" ht="15.6" thickTop="1" thickBot="1" x14ac:dyDescent="0.35">
      <c r="A41" s="11" t="s">
        <v>51</v>
      </c>
      <c r="B41" s="12">
        <v>0.9392538861444758</v>
      </c>
    </row>
    <row r="42" spans="1:9" ht="15.6" thickTop="1" thickBot="1" x14ac:dyDescent="0.35">
      <c r="A42" s="11" t="s">
        <v>52</v>
      </c>
      <c r="B42" s="12">
        <v>0.93057586987940089</v>
      </c>
    </row>
    <row r="43" spans="1:9" ht="15.6" thickTop="1" thickBot="1" x14ac:dyDescent="0.35">
      <c r="A43" s="11" t="s">
        <v>5</v>
      </c>
      <c r="B43" s="12">
        <v>28.537981689194616</v>
      </c>
    </row>
    <row r="44" spans="1:9" ht="15.6" thickTop="1" thickBot="1" x14ac:dyDescent="0.35">
      <c r="A44" s="11" t="s">
        <v>53</v>
      </c>
      <c r="B44" s="12">
        <v>9</v>
      </c>
    </row>
    <row r="45" spans="1:9" ht="15.6" thickTop="1" thickBot="1" x14ac:dyDescent="0.35"/>
    <row r="46" spans="1:9" ht="15.6" thickTop="1" thickBot="1" x14ac:dyDescent="0.35">
      <c r="B46" s="10" t="s">
        <v>55</v>
      </c>
      <c r="C46" s="10" t="s">
        <v>5</v>
      </c>
      <c r="D46" s="10" t="s">
        <v>56</v>
      </c>
      <c r="E46" s="10" t="s">
        <v>57</v>
      </c>
      <c r="F46" s="10" t="s">
        <v>58</v>
      </c>
      <c r="G46" s="10" t="s">
        <v>59</v>
      </c>
      <c r="H46" s="10" t="s">
        <v>60</v>
      </c>
      <c r="I46" s="10" t="s">
        <v>61</v>
      </c>
    </row>
    <row r="47" spans="1:9" ht="15.6" thickTop="1" thickBot="1" x14ac:dyDescent="0.35">
      <c r="A47" s="11" t="s">
        <v>54</v>
      </c>
      <c r="B47" s="12">
        <v>264.8503418228189</v>
      </c>
      <c r="C47" s="12">
        <v>19.040394024678019</v>
      </c>
      <c r="D47" s="12">
        <v>13.909919168665819</v>
      </c>
      <c r="E47" s="12">
        <v>2.3467518198253569E-6</v>
      </c>
      <c r="F47" s="12">
        <v>219.82696435218293</v>
      </c>
      <c r="G47" s="12">
        <v>309.87371929345488</v>
      </c>
      <c r="H47" s="12">
        <v>219.82696435218293</v>
      </c>
      <c r="I47" s="12">
        <v>309.87371929345488</v>
      </c>
    </row>
    <row r="48" spans="1:9" ht="15.6" thickTop="1" thickBot="1" x14ac:dyDescent="0.35">
      <c r="A48" s="11" t="s">
        <v>62</v>
      </c>
      <c r="B48" s="12">
        <v>374.84148630937619</v>
      </c>
      <c r="C48" s="12">
        <v>36.030175773906784</v>
      </c>
      <c r="D48" s="12">
        <v>10.40354309292152</v>
      </c>
      <c r="E48" s="12">
        <v>1.647317322042071E-5</v>
      </c>
      <c r="F48" s="12">
        <v>289.64365888524537</v>
      </c>
      <c r="G48" s="12">
        <v>460.03931373350702</v>
      </c>
      <c r="H48" s="12">
        <v>289.64365888524537</v>
      </c>
      <c r="I48" s="12">
        <v>460.03931373350702</v>
      </c>
    </row>
    <row r="49" ht="15" thickTop="1" x14ac:dyDescent="0.3"/>
  </sheetData>
  <mergeCells count="3">
    <mergeCell ref="Q2:Q10"/>
    <mergeCell ref="T2:T10"/>
    <mergeCell ref="A38:B3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3</vt:i4>
      </vt:variant>
    </vt:vector>
  </HeadingPairs>
  <TitlesOfParts>
    <vt:vector size="4" baseType="lpstr">
      <vt:lpstr>Sheet1</vt:lpstr>
      <vt:lpstr>one</vt:lpstr>
      <vt:lpstr>three</vt:lpstr>
      <vt:lpstr>six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Baller yo</dc:creator>
  <cp:lastModifiedBy>Baller yo</cp:lastModifiedBy>
  <dcterms:created xsi:type="dcterms:W3CDTF">2013-11-20T22:15:39Z</dcterms:created>
  <dcterms:modified xsi:type="dcterms:W3CDTF">2013-11-22T00:33:05Z</dcterms:modified>
</cp:coreProperties>
</file>